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aberdeenshire-my.sharepoint.com/personal/martin_ingram_aberdeenshire_gov_uk/Documents/Desktop/"/>
    </mc:Choice>
  </mc:AlternateContent>
  <xr:revisionPtr revIDLastSave="1" documentId="8_{FEBA9A6C-1FF8-4CD0-B2C6-EB7F971307E7}" xr6:coauthVersionLast="47" xr6:coauthVersionMax="47" xr10:uidLastSave="{C3285C87-4427-4D70-9C23-F878705D9614}"/>
  <bookViews>
    <workbookView xWindow="28680" yWindow="-6585" windowWidth="29040" windowHeight="15720" xr2:uid="{00000000-000D-0000-FFFF-FFFF00000000}"/>
  </bookViews>
  <sheets>
    <sheet name="Results" sheetId="1" r:id="rId1"/>
    <sheet name="Seat Allocation" sheetId="2" r:id="rId2"/>
    <sheet name="Declaration" sheetId="3" r:id="rId3"/>
  </sheets>
  <definedNames>
    <definedName name="_xlnm.Print_Area" localSheetId="1">'Seat Allocation'!$A$1:$S$28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23" i="1"/>
  <c r="E30" i="1"/>
  <c r="E23" i="1"/>
  <c r="E32" i="1" l="1"/>
  <c r="E35" i="1" s="1"/>
  <c r="H32" i="1"/>
  <c r="H35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F30" i="1"/>
  <c r="B23" i="1"/>
  <c r="C23" i="1"/>
  <c r="D23" i="1"/>
  <c r="I23" i="1"/>
  <c r="J23" i="1"/>
  <c r="F23" i="1"/>
  <c r="G23" i="1"/>
  <c r="L29" i="1"/>
  <c r="L27" i="1"/>
  <c r="L28" i="1"/>
  <c r="L26" i="1"/>
  <c r="F32" i="1" l="1"/>
  <c r="F35" i="1" s="1"/>
  <c r="Q7" i="2"/>
  <c r="D30" i="1" l="1"/>
  <c r="I30" i="1"/>
  <c r="J30" i="1"/>
  <c r="M5" i="2" l="1"/>
  <c r="C30" i="1" l="1"/>
  <c r="A20" i="3" l="1"/>
  <c r="K23" i="1" l="1"/>
  <c r="A19" i="3" l="1"/>
  <c r="A21" i="3"/>
  <c r="A22" i="3"/>
  <c r="A23" i="3"/>
  <c r="A24" i="3"/>
  <c r="A25" i="3"/>
  <c r="A26" i="3"/>
  <c r="A27" i="3"/>
  <c r="P5" i="2" l="1"/>
  <c r="L5" i="2" l="1"/>
  <c r="L24" i="2" s="1"/>
  <c r="K5" i="2"/>
  <c r="M9" i="2"/>
  <c r="N9" i="2"/>
  <c r="B25" i="3" l="1"/>
  <c r="B24" i="3"/>
  <c r="L34" i="1"/>
  <c r="D9" i="2" l="1"/>
  <c r="E9" i="2"/>
  <c r="I9" i="2"/>
  <c r="J9" i="2"/>
  <c r="K9" i="2"/>
  <c r="L9" i="2"/>
  <c r="P9" i="2"/>
  <c r="L8" i="1"/>
  <c r="C3" i="2"/>
  <c r="B26" i="3" l="1"/>
  <c r="O9" i="2"/>
  <c r="B18" i="3"/>
  <c r="G9" i="2"/>
  <c r="B19" i="3"/>
  <c r="H9" i="2"/>
  <c r="B17" i="3"/>
  <c r="F9" i="2"/>
  <c r="B15" i="3"/>
  <c r="B16" i="3"/>
  <c r="B14" i="3"/>
  <c r="C9" i="2"/>
  <c r="L23" i="1"/>
  <c r="B20" i="3"/>
  <c r="L10" i="2"/>
  <c r="B23" i="3"/>
  <c r="B22" i="3"/>
  <c r="B27" i="3"/>
  <c r="B21" i="3"/>
  <c r="A18" i="3"/>
  <c r="A17" i="3"/>
  <c r="A16" i="3"/>
  <c r="A15" i="3"/>
  <c r="A14" i="3"/>
  <c r="A13" i="3"/>
  <c r="P24" i="2"/>
  <c r="O5" i="2"/>
  <c r="O24" i="2" s="1"/>
  <c r="N5" i="2"/>
  <c r="N24" i="2" s="1"/>
  <c r="M24" i="2"/>
  <c r="K24" i="2"/>
  <c r="J5" i="2"/>
  <c r="J24" i="2" s="1"/>
  <c r="I5" i="2"/>
  <c r="I24" i="2" s="1"/>
  <c r="H5" i="2"/>
  <c r="H24" i="2" s="1"/>
  <c r="G5" i="2"/>
  <c r="G24" i="2" s="1"/>
  <c r="F5" i="2"/>
  <c r="F24" i="2" s="1"/>
  <c r="E5" i="2"/>
  <c r="E24" i="2" s="1"/>
  <c r="D5" i="2"/>
  <c r="D24" i="2" s="1"/>
  <c r="C5" i="2"/>
  <c r="C24" i="2" s="1"/>
  <c r="B5" i="2"/>
  <c r="B24" i="2" s="1"/>
  <c r="B30" i="1"/>
  <c r="B50" i="3"/>
  <c r="B51" i="3"/>
  <c r="B52" i="3"/>
  <c r="B49" i="3"/>
  <c r="B53" i="3" l="1"/>
  <c r="C49" i="3" s="1"/>
  <c r="B7" i="3"/>
  <c r="G30" i="1"/>
  <c r="K30" i="1"/>
  <c r="B32" i="1"/>
  <c r="B35" i="1" s="1"/>
  <c r="I32" i="1"/>
  <c r="I35" i="1" s="1"/>
  <c r="J32" i="1"/>
  <c r="J35" i="1" s="1"/>
  <c r="C52" i="3" l="1"/>
  <c r="C50" i="3"/>
  <c r="C51" i="3"/>
  <c r="G32" i="1"/>
  <c r="G35" i="1" s="1"/>
  <c r="N10" i="2"/>
  <c r="I10" i="2"/>
  <c r="E10" i="2"/>
  <c r="O10" i="2"/>
  <c r="J10" i="2"/>
  <c r="F10" i="2"/>
  <c r="P10" i="2"/>
  <c r="K10" i="2"/>
  <c r="G10" i="2"/>
  <c r="C10" i="2"/>
  <c r="B9" i="2"/>
  <c r="B13" i="3"/>
  <c r="M10" i="2"/>
  <c r="D10" i="2"/>
  <c r="H10" i="2"/>
  <c r="K32" i="1"/>
  <c r="K35" i="1" s="1"/>
  <c r="C32" i="1"/>
  <c r="C35" i="1" s="1"/>
  <c r="B28" i="3" l="1"/>
  <c r="C13" i="3" s="1"/>
  <c r="B10" i="2"/>
  <c r="Q9" i="2"/>
  <c r="C53" i="3"/>
  <c r="C24" i="3" l="1"/>
  <c r="C25" i="3"/>
  <c r="C20" i="3"/>
  <c r="C14" i="3"/>
  <c r="C23" i="3"/>
  <c r="C16" i="3"/>
  <c r="C19" i="3"/>
  <c r="C21" i="3"/>
  <c r="C18" i="3"/>
  <c r="C15" i="3"/>
  <c r="C17" i="3"/>
  <c r="C26" i="3"/>
  <c r="C27" i="3"/>
  <c r="C22" i="3"/>
  <c r="M11" i="2"/>
  <c r="M12" i="2" s="1"/>
  <c r="N11" i="2"/>
  <c r="N12" i="2" s="1"/>
  <c r="H11" i="2"/>
  <c r="H12" i="2" s="1"/>
  <c r="B11" i="2"/>
  <c r="B12" i="2" s="1"/>
  <c r="K11" i="2"/>
  <c r="K12" i="2" s="1"/>
  <c r="E11" i="2"/>
  <c r="E12" i="2" s="1"/>
  <c r="D11" i="2"/>
  <c r="D12" i="2" s="1"/>
  <c r="G11" i="2"/>
  <c r="G12" i="2" s="1"/>
  <c r="J11" i="2"/>
  <c r="J12" i="2" s="1"/>
  <c r="P11" i="2"/>
  <c r="P12" i="2" s="1"/>
  <c r="C11" i="2"/>
  <c r="C12" i="2" s="1"/>
  <c r="F11" i="2"/>
  <c r="F12" i="2" s="1"/>
  <c r="I11" i="2"/>
  <c r="I12" i="2" s="1"/>
  <c r="L11" i="2"/>
  <c r="L12" i="2" s="1"/>
  <c r="O11" i="2"/>
  <c r="O12" i="2" s="1"/>
  <c r="C28" i="3" l="1"/>
  <c r="I13" i="2" l="1"/>
  <c r="I14" i="2" s="1"/>
  <c r="D13" i="2"/>
  <c r="D14" i="2" s="1"/>
  <c r="O13" i="2"/>
  <c r="O14" i="2" s="1"/>
  <c r="L13" i="2"/>
  <c r="L14" i="2" s="1"/>
  <c r="C13" i="2"/>
  <c r="C14" i="2" s="1"/>
  <c r="P13" i="2"/>
  <c r="P14" i="2" s="1"/>
  <c r="H13" i="2"/>
  <c r="H14" i="2" s="1"/>
  <c r="J13" i="2"/>
  <c r="J14" i="2" s="1"/>
  <c r="F13" i="2"/>
  <c r="F14" i="2" s="1"/>
  <c r="K13" i="2"/>
  <c r="K14" i="2" s="1"/>
  <c r="G13" i="2"/>
  <c r="G14" i="2" s="1"/>
  <c r="E13" i="2"/>
  <c r="E14" i="2" s="1"/>
  <c r="M13" i="2"/>
  <c r="M14" i="2" s="1"/>
  <c r="N13" i="2"/>
  <c r="N14" i="2" s="1"/>
  <c r="B13" i="2"/>
  <c r="B14" i="2" s="1"/>
  <c r="E15" i="2" l="1"/>
  <c r="E16" i="2" s="1"/>
  <c r="N15" i="2"/>
  <c r="N16" i="2" s="1"/>
  <c r="G15" i="2"/>
  <c r="G16" i="2" s="1"/>
  <c r="M15" i="2"/>
  <c r="M16" i="2" s="1"/>
  <c r="F15" i="2"/>
  <c r="F16" i="2" s="1"/>
  <c r="I15" i="2"/>
  <c r="I16" i="2" s="1"/>
  <c r="H15" i="2"/>
  <c r="H16" i="2" s="1"/>
  <c r="C15" i="2"/>
  <c r="C16" i="2" s="1"/>
  <c r="D15" i="2"/>
  <c r="D16" i="2" s="1"/>
  <c r="P15" i="2"/>
  <c r="P16" i="2" s="1"/>
  <c r="B15" i="2"/>
  <c r="B16" i="2" s="1"/>
  <c r="J15" i="2"/>
  <c r="J16" i="2" s="1"/>
  <c r="O15" i="2"/>
  <c r="O16" i="2" s="1"/>
  <c r="K15" i="2"/>
  <c r="K16" i="2" s="1"/>
  <c r="L15" i="2"/>
  <c r="L16" i="2" s="1"/>
  <c r="L17" i="2" l="1"/>
  <c r="L18" i="2" s="1"/>
  <c r="M17" i="2"/>
  <c r="M18" i="2" s="1"/>
  <c r="J17" i="2"/>
  <c r="J18" i="2" s="1"/>
  <c r="I17" i="2"/>
  <c r="I18" i="2" s="1"/>
  <c r="D17" i="2"/>
  <c r="D18" i="2" s="1"/>
  <c r="C17" i="2"/>
  <c r="C18" i="2" s="1"/>
  <c r="E17" i="2"/>
  <c r="E18" i="2" s="1"/>
  <c r="K17" i="2"/>
  <c r="K18" i="2" s="1"/>
  <c r="N17" i="2"/>
  <c r="N18" i="2" s="1"/>
  <c r="G17" i="2"/>
  <c r="G18" i="2" s="1"/>
  <c r="P17" i="2"/>
  <c r="P18" i="2" s="1"/>
  <c r="B17" i="2"/>
  <c r="B18" i="2" s="1"/>
  <c r="O17" i="2"/>
  <c r="O18" i="2" s="1"/>
  <c r="H17" i="2"/>
  <c r="H18" i="2" s="1"/>
  <c r="F17" i="2"/>
  <c r="F18" i="2" s="1"/>
  <c r="I19" i="2" l="1"/>
  <c r="I20" i="2" s="1"/>
  <c r="F19" i="2"/>
  <c r="F20" i="2" s="1"/>
  <c r="H19" i="2"/>
  <c r="H20" i="2" s="1"/>
  <c r="B19" i="2"/>
  <c r="B20" i="2" s="1"/>
  <c r="M19" i="2"/>
  <c r="M20" i="2" s="1"/>
  <c r="N19" i="2"/>
  <c r="N20" i="2" s="1"/>
  <c r="K19" i="2"/>
  <c r="K20" i="2" s="1"/>
  <c r="C19" i="2"/>
  <c r="C20" i="2" s="1"/>
  <c r="L19" i="2"/>
  <c r="L20" i="2" s="1"/>
  <c r="E19" i="2"/>
  <c r="E20" i="2" s="1"/>
  <c r="O19" i="2"/>
  <c r="O20" i="2" s="1"/>
  <c r="D19" i="2"/>
  <c r="D20" i="2" s="1"/>
  <c r="J19" i="2"/>
  <c r="J20" i="2" s="1"/>
  <c r="G19" i="2"/>
  <c r="G20" i="2" s="1"/>
  <c r="P19" i="2"/>
  <c r="P20" i="2" s="1"/>
  <c r="C21" i="2" l="1"/>
  <c r="C22" i="2" s="1"/>
  <c r="P21" i="2"/>
  <c r="B21" i="2"/>
  <c r="L21" i="2"/>
  <c r="M21" i="2"/>
  <c r="D21" i="2"/>
  <c r="O21" i="2"/>
  <c r="I21" i="2"/>
  <c r="F21" i="2"/>
  <c r="N21" i="2"/>
  <c r="H21" i="2"/>
  <c r="E21" i="2"/>
  <c r="K21" i="2"/>
  <c r="J21" i="2"/>
  <c r="G21" i="2"/>
  <c r="G22" i="2" l="1"/>
  <c r="H22" i="2"/>
  <c r="J22" i="2"/>
  <c r="O22" i="2"/>
  <c r="B22" i="2"/>
  <c r="K22" i="2"/>
  <c r="N22" i="2"/>
  <c r="D22" i="2"/>
  <c r="P22" i="2"/>
  <c r="E22" i="2"/>
  <c r="F22" i="2"/>
  <c r="M22" i="2"/>
  <c r="I22" i="2"/>
  <c r="L22" i="2"/>
  <c r="I23" i="2" l="1"/>
  <c r="F23" i="2"/>
  <c r="L23" i="2"/>
  <c r="M23" i="2"/>
  <c r="P23" i="2"/>
  <c r="N23" i="2"/>
  <c r="K23" i="2"/>
  <c r="O23" i="2"/>
  <c r="H23" i="2"/>
  <c r="E23" i="2"/>
  <c r="D23" i="2"/>
  <c r="B23" i="2"/>
  <c r="C23" i="2"/>
  <c r="J23" i="2"/>
  <c r="G23" i="2"/>
  <c r="Q25" i="2" l="1"/>
  <c r="L30" i="1" l="1"/>
  <c r="L32" i="1" s="1"/>
  <c r="D32" i="1"/>
  <c r="D35" i="1" s="1"/>
  <c r="B41" i="1" l="1"/>
  <c r="L35" i="1"/>
  <c r="B9" i="3" s="1"/>
  <c r="B8" i="3"/>
  <c r="B31" i="3"/>
  <c r="C31" i="3"/>
  <c r="B42" i="1" l="1"/>
</calcChain>
</file>

<file path=xl/sharedStrings.xml><?xml version="1.0" encoding="utf-8"?>
<sst xmlns="http://schemas.openxmlformats.org/spreadsheetml/2006/main" count="228" uniqueCount="195">
  <si>
    <t>Scottish Parliament Election  - 7 May 2026</t>
  </si>
  <si>
    <t xml:space="preserve"> </t>
  </si>
  <si>
    <t>RRO COPY</t>
  </si>
  <si>
    <t>Regional List Seat Calculator for Region</t>
  </si>
  <si>
    <t>North East Scotland Region</t>
  </si>
  <si>
    <t>Council</t>
  </si>
  <si>
    <t xml:space="preserve">  Aberdeen</t>
  </si>
  <si>
    <t xml:space="preserve">Aberdeenshire  </t>
  </si>
  <si>
    <t xml:space="preserve">  Angus</t>
  </si>
  <si>
    <t xml:space="preserve">  Dundee</t>
  </si>
  <si>
    <t xml:space="preserve">Constituency </t>
  </si>
  <si>
    <t>Aberdeen Central Constituency</t>
  </si>
  <si>
    <t>Aberdeen Deeside and North Kincardine Constituency</t>
  </si>
  <si>
    <t>Aberdeen Donside Constituency</t>
  </si>
  <si>
    <t>Aberdeenshire East Constituency</t>
  </si>
  <si>
    <t>Aberdeenshire West Constituency</t>
  </si>
  <si>
    <t>Banffshire and Buchan Coast Constituency</t>
  </si>
  <si>
    <t>Angus North and Mearns Constituency</t>
  </si>
  <si>
    <t>Angus South Constituency</t>
  </si>
  <si>
    <t>Dundee City East Constituency</t>
  </si>
  <si>
    <t>Dundee City West Constituency</t>
  </si>
  <si>
    <t>Total</t>
  </si>
  <si>
    <t>Party/Independent Candidate</t>
  </si>
  <si>
    <t>ADVANCE UK</t>
  </si>
  <si>
    <t>ALLIANCE TO LIBERATE SCOTLAND</t>
  </si>
  <si>
    <t>INDEPENDENCE FOR SCOTLAND PARTY</t>
  </si>
  <si>
    <t>INDEPENDENT GREEN VOICE</t>
  </si>
  <si>
    <t>REFORM UK</t>
  </si>
  <si>
    <t>SCOTTISH CONSERVATIVE AND UNIONIST PARTY</t>
  </si>
  <si>
    <t>SCOTTISH FAMILY PARTY</t>
  </si>
  <si>
    <t>SCOTTISH GREEN PARTY</t>
  </si>
  <si>
    <t>SCOTTISH LABOUR PARTY</t>
  </si>
  <si>
    <t>SCOTTISH LIBERAL DEMOCRATS</t>
  </si>
  <si>
    <t>SCOTTISH NATIONAL PARTY (SNP)</t>
  </si>
  <si>
    <t>SCOTTISH SOCIALIST PARTY</t>
  </si>
  <si>
    <t>WORKERS PARTY OF BRITAIN</t>
  </si>
  <si>
    <t>BOULTON, Marie</t>
  </si>
  <si>
    <t>LEASK, Iris Alexandra</t>
  </si>
  <si>
    <t>Total Valid Votes</t>
  </si>
  <si>
    <t>Analysis of rejected ballot papers</t>
  </si>
  <si>
    <t>Lack of official mark or unique identifying mark</t>
  </si>
  <si>
    <t>Voting for more than one registered party / candidate</t>
  </si>
  <si>
    <t>Writing or mark by which the voter could be identified</t>
  </si>
  <si>
    <t>Unmarked or void for uncertainty</t>
  </si>
  <si>
    <t>Total Rejected Papers</t>
  </si>
  <si>
    <t>Total Votes cast (Including rejected papers)</t>
  </si>
  <si>
    <t>Electorate</t>
  </si>
  <si>
    <t>Turnout percentage</t>
  </si>
  <si>
    <t xml:space="preserve">Edinburgh Central  </t>
  </si>
  <si>
    <t>Winner of the Constituency Seat - Name</t>
  </si>
  <si>
    <t>Winner of the Constituency Seat - Party</t>
  </si>
  <si>
    <t xml:space="preserve">Edinburgh Eastern  </t>
  </si>
  <si>
    <t>Deposit is forfeited if party/candidate fails to poll one-twentieth of the total number of votes polled by all the parties/candidates</t>
  </si>
  <si>
    <t xml:space="preserve">Edinburgh Northern and Leith  </t>
  </si>
  <si>
    <t>Total votes cast-minus votes rejected</t>
  </si>
  <si>
    <t xml:space="preserve">Edinburgh Pentlands  </t>
  </si>
  <si>
    <t>one-twentieth of the above</t>
  </si>
  <si>
    <t xml:space="preserve">Edinburgh Southern  </t>
  </si>
  <si>
    <t>Check column N for forfeited deposits</t>
  </si>
  <si>
    <t xml:space="preserve">Edinburgh Western  </t>
  </si>
  <si>
    <t>Complete a certificate in the Form S in terms of Rule 65 within Schedule 2 of The Scottish Parliament (Elections etc.) Order 2015</t>
  </si>
  <si>
    <t xml:space="preserve">Ettrick, Roxburgh and Berwickshire  </t>
  </si>
  <si>
    <t>Aberdeen Central</t>
  </si>
  <si>
    <t>Aberdeen Deeside and North Kincardine</t>
  </si>
  <si>
    <t>Aberdeen Donside</t>
  </si>
  <si>
    <t>Aberdeenshire East</t>
  </si>
  <si>
    <t>Aberdeenshire West</t>
  </si>
  <si>
    <t>Airdrie</t>
  </si>
  <si>
    <t>Almond Valley</t>
  </si>
  <si>
    <t>Angus North and Mearns</t>
  </si>
  <si>
    <t>Angus South</t>
  </si>
  <si>
    <t>Argyll and Bute</t>
  </si>
  <si>
    <t>Ayr</t>
  </si>
  <si>
    <t>Banffshire and Buchan Coast</t>
  </si>
  <si>
    <t>Bathgate</t>
  </si>
  <si>
    <t>Caithness, Sutherland and Ross</t>
  </si>
  <si>
    <t>Carrick, Cumnock and Doon Valley</t>
  </si>
  <si>
    <t>Clackmannanshire and Dunblane</t>
  </si>
  <si>
    <t>Clydebank and Milngavie</t>
  </si>
  <si>
    <t>Clydesdale</t>
  </si>
  <si>
    <t>Coatbridge and Chryston</t>
  </si>
  <si>
    <t>Cowdenbeath</t>
  </si>
  <si>
    <t>Cumbernauld and Kilsyth</t>
  </si>
  <si>
    <t>Cunninghame North</t>
  </si>
  <si>
    <t>Cunninghame South</t>
  </si>
  <si>
    <t>Dumbarton</t>
  </si>
  <si>
    <t>Dumfriesshire</t>
  </si>
  <si>
    <t>Dundee City East</t>
  </si>
  <si>
    <t>Dundee City West</t>
  </si>
  <si>
    <t>Dunfermline</t>
  </si>
  <si>
    <t>East Kilbride</t>
  </si>
  <si>
    <t>East Lothian Coast and Lammermuirs</t>
  </si>
  <si>
    <t>Eastwood</t>
  </si>
  <si>
    <t>Edinburgh Central</t>
  </si>
  <si>
    <t>Edinburgh Eastern, Musselburgh and Tranent</t>
  </si>
  <si>
    <t>Edinburgh North Eastern and Leith</t>
  </si>
  <si>
    <t>Edinburgh North Western</t>
  </si>
  <si>
    <t>Edinburgh Northern</t>
  </si>
  <si>
    <t>Edinburgh South Western</t>
  </si>
  <si>
    <t>Edinburgh Southern</t>
  </si>
  <si>
    <t>Ettrick, Roxburgh and Berwickshire</t>
  </si>
  <si>
    <t>Falkirk East and Linlithgow</t>
  </si>
  <si>
    <t>Falkirk West</t>
  </si>
  <si>
    <t>Fife North East</t>
  </si>
  <si>
    <t>Galloway and West Dumfries</t>
  </si>
  <si>
    <t>Glasgow Anniesland</t>
  </si>
  <si>
    <t>Glasgow Baillieston and Shettleston</t>
  </si>
  <si>
    <t>Glasgow Cathcart and Pollok</t>
  </si>
  <si>
    <t>Glasgow Central</t>
  </si>
  <si>
    <t>Glasgow Easterhouse and Springburn</t>
  </si>
  <si>
    <t>Glasgow Kelvin and Maryhill</t>
  </si>
  <si>
    <t>Glasgow Southside</t>
  </si>
  <si>
    <t>Hamilton, Larkhall and Stonehouse</t>
  </si>
  <si>
    <t>Inverclyde</t>
  </si>
  <si>
    <t>Inverness and Nairn</t>
  </si>
  <si>
    <t>Kilmarnock and Irvine Valley</t>
  </si>
  <si>
    <t>Kirkcaldy</t>
  </si>
  <si>
    <t>Mid Fife and Glenrothes</t>
  </si>
  <si>
    <t>Midlothian North</t>
  </si>
  <si>
    <t>Midlothian South, Tweeddale and Lauderdale</t>
  </si>
  <si>
    <t>Moray</t>
  </si>
  <si>
    <t>Motherwell and Wishaw</t>
  </si>
  <si>
    <t>Na h-Eileanan an Iar</t>
  </si>
  <si>
    <t>Orkney Islands</t>
  </si>
  <si>
    <t>Paisley</t>
  </si>
  <si>
    <t>Perthshire North</t>
  </si>
  <si>
    <t>Perthshire South and Kinross-shire</t>
  </si>
  <si>
    <t>Renfrewshire North and Cardonald</t>
  </si>
  <si>
    <t>Renfrewshire West and Levern Valley</t>
  </si>
  <si>
    <t>Rutherglen and Cambuslang</t>
  </si>
  <si>
    <t>Shetland Islands</t>
  </si>
  <si>
    <t>Skye, Lochaber and Badenoch</t>
  </si>
  <si>
    <t>Stirling</t>
  </si>
  <si>
    <t>Strathkelvin and Bearsden</t>
  </si>
  <si>
    <t>Uddingston and Bellshill</t>
  </si>
  <si>
    <t>Central Scotland and Lothians West Region</t>
  </si>
  <si>
    <t>Edinburgh and Lothians East Region</t>
  </si>
  <si>
    <t>Glasgow Region</t>
  </si>
  <si>
    <t>Highlands and Islands Region</t>
  </si>
  <si>
    <t>Mid Scotland and Fife Region</t>
  </si>
  <si>
    <t>South Scotland Region</t>
  </si>
  <si>
    <t>West Scotland Region</t>
  </si>
  <si>
    <t xml:space="preserve">Allocation of seats to Regional Members  </t>
  </si>
  <si>
    <t>Constituency Seats Won (10)</t>
  </si>
  <si>
    <t>Votes gained in Region</t>
  </si>
  <si>
    <r>
      <rPr>
        <b/>
        <sz val="12"/>
        <color theme="1"/>
        <rFont val="Calibri"/>
        <family val="2"/>
        <scheme val="minor"/>
      </rPr>
      <t>First</t>
    </r>
    <r>
      <rPr>
        <sz val="12"/>
        <color theme="1"/>
        <rFont val="Calibri"/>
        <family val="2"/>
        <scheme val="minor"/>
      </rPr>
      <t xml:space="preserve"> Calculation</t>
    </r>
  </si>
  <si>
    <t>Result</t>
  </si>
  <si>
    <r>
      <rPr>
        <b/>
        <sz val="12"/>
        <color theme="1"/>
        <rFont val="Calibri"/>
        <family val="2"/>
        <scheme val="minor"/>
      </rPr>
      <t>Second</t>
    </r>
    <r>
      <rPr>
        <sz val="12"/>
        <color theme="1"/>
        <rFont val="Calibri"/>
        <family val="2"/>
        <scheme val="minor"/>
      </rPr>
      <t xml:space="preserve"> Calculation</t>
    </r>
  </si>
  <si>
    <r>
      <rPr>
        <b/>
        <sz val="12"/>
        <color theme="1"/>
        <rFont val="Calibri"/>
        <family val="2"/>
        <scheme val="minor"/>
      </rPr>
      <t>Third</t>
    </r>
    <r>
      <rPr>
        <sz val="12"/>
        <color theme="1"/>
        <rFont val="Calibri"/>
        <family val="2"/>
        <scheme val="minor"/>
      </rPr>
      <t xml:space="preserve"> Calculation</t>
    </r>
  </si>
  <si>
    <r>
      <rPr>
        <b/>
        <sz val="12"/>
        <color theme="1"/>
        <rFont val="Calibri"/>
        <family val="2"/>
        <scheme val="minor"/>
      </rPr>
      <t>Fourth</t>
    </r>
    <r>
      <rPr>
        <sz val="12"/>
        <color theme="1"/>
        <rFont val="Calibri"/>
        <family val="2"/>
        <scheme val="minor"/>
      </rPr>
      <t xml:space="preserve"> Calculation</t>
    </r>
  </si>
  <si>
    <r>
      <rPr>
        <b/>
        <sz val="12"/>
        <color theme="1"/>
        <rFont val="Calibri"/>
        <family val="2"/>
        <scheme val="minor"/>
      </rPr>
      <t>Fifth</t>
    </r>
    <r>
      <rPr>
        <sz val="12"/>
        <color theme="1"/>
        <rFont val="Calibri"/>
        <family val="2"/>
        <scheme val="minor"/>
      </rPr>
      <t xml:space="preserve"> Calculation</t>
    </r>
  </si>
  <si>
    <r>
      <rPr>
        <b/>
        <sz val="12"/>
        <color theme="1"/>
        <rFont val="Calibri"/>
        <family val="2"/>
        <scheme val="minor"/>
      </rPr>
      <t>Sixth</t>
    </r>
    <r>
      <rPr>
        <sz val="12"/>
        <color theme="1"/>
        <rFont val="Calibri"/>
        <family val="2"/>
        <scheme val="minor"/>
      </rPr>
      <t xml:space="preserve"> Calculation</t>
    </r>
  </si>
  <si>
    <r>
      <rPr>
        <b/>
        <sz val="12"/>
        <color theme="1"/>
        <rFont val="Calibri"/>
        <family val="2"/>
        <scheme val="minor"/>
      </rPr>
      <t>Seventh</t>
    </r>
    <r>
      <rPr>
        <sz val="12"/>
        <color theme="1"/>
        <rFont val="Calibri"/>
        <family val="2"/>
        <scheme val="minor"/>
      </rPr>
      <t xml:space="preserve"> Calculation</t>
    </r>
  </si>
  <si>
    <t>Number of Regional List Seats won</t>
  </si>
  <si>
    <t>Must equal 7</t>
  </si>
  <si>
    <t>SCOTTISH PARLIAMENT ELECTION  - 7 MAY 2026</t>
  </si>
  <si>
    <t>DECLARATION OF REGIONAL RESULT</t>
  </si>
  <si>
    <t xml:space="preserve">This is the result of the Scottish Parliament Election in the North East Scotland Region:  </t>
  </si>
  <si>
    <t xml:space="preserve">The final electorate was </t>
  </si>
  <si>
    <t>The total number of votes cast was</t>
  </si>
  <si>
    <t>The turnout was</t>
  </si>
  <si>
    <t>Parties and Candidates standing in the North East Scotland Region received the following votes:</t>
  </si>
  <si>
    <t>Total number of valid ballot papers</t>
  </si>
  <si>
    <t>Figures may not equal 100 due to rounding</t>
  </si>
  <si>
    <t>The number of ballot papers rejected was</t>
  </si>
  <si>
    <t xml:space="preserve">I, Angela Scott, declare that the Regional Member Seats for the North East Scotland Region  </t>
  </si>
  <si>
    <t>have been duly allocated to the following candidates:</t>
  </si>
  <si>
    <t>Regional Returning Officer</t>
  </si>
  <si>
    <t>8 May 2026</t>
  </si>
  <si>
    <t>Rejected Papers:</t>
  </si>
  <si>
    <t>Total Number of Rejected Papers</t>
  </si>
  <si>
    <t>Heather Anderson</t>
  </si>
  <si>
    <t>SNP</t>
  </si>
  <si>
    <t>Jack Middleton</t>
  </si>
  <si>
    <t>Stephen Gethins</t>
  </si>
  <si>
    <t>Stephen Flynn</t>
  </si>
  <si>
    <t>Karen Adam</t>
  </si>
  <si>
    <t>Jackie Dunbar</t>
  </si>
  <si>
    <t>Gillian Martin</t>
  </si>
  <si>
    <t>Alexander Burnett</t>
  </si>
  <si>
    <t>Scottish Conservative &amp; Unionist</t>
  </si>
  <si>
    <t>Dawn Black</t>
  </si>
  <si>
    <t>LLoyd Melville</t>
  </si>
  <si>
    <t>Duncan Massey</t>
  </si>
  <si>
    <t>Reform UK</t>
  </si>
  <si>
    <t>Liam Kerr</t>
  </si>
  <si>
    <t>Scottish Conservative and Unionist Party</t>
  </si>
  <si>
    <t>Maggie Chapman</t>
  </si>
  <si>
    <t>Scottish Green Party</t>
  </si>
  <si>
    <t>Mark Simpson</t>
  </si>
  <si>
    <t>Michael Marra</t>
  </si>
  <si>
    <t>Scottish Labour Party</t>
  </si>
  <si>
    <t>Yi-Pei Chou Turvey</t>
  </si>
  <si>
    <t>Scottish Liberal Democrats</t>
  </si>
  <si>
    <t>Douglas Lumsden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</si>
</sst>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"/>
    <numFmt numFmtId="165" formatCode="0.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20"/>
      <name val="Calibri"/>
      <family val="2"/>
      <scheme val="minor"/>
    </font>
    <font>
      <b/>
      <sz val="12"/>
      <color indexed="55"/>
      <name val="Calibri"/>
      <family val="2"/>
      <scheme val="minor"/>
    </font>
    <font>
      <sz val="12"/>
      <color indexed="55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55"/>
      <name val="Calibri"/>
      <family val="2"/>
      <scheme val="minor"/>
    </font>
    <font>
      <sz val="16"/>
      <color indexed="55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10" fontId="5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3" borderId="0" xfId="0" applyFont="1" applyFill="1" applyAlignment="1">
      <alignment horizontal="right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right"/>
    </xf>
    <xf numFmtId="0" fontId="12" fillId="3" borderId="0" xfId="0" applyFont="1" applyFill="1" applyAlignment="1">
      <alignment horizontal="right"/>
    </xf>
    <xf numFmtId="0" fontId="1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165" fontId="17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" fontId="16" fillId="0" borderId="10" xfId="0" applyNumberFormat="1" applyFont="1" applyBorder="1" applyAlignment="1">
      <alignment vertical="center"/>
    </xf>
    <xf numFmtId="3" fontId="17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20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1" fillId="6" borderId="0" xfId="0" applyFont="1" applyFill="1" applyAlignment="1">
      <alignment vertical="center"/>
    </xf>
    <xf numFmtId="0" fontId="21" fillId="0" borderId="0" xfId="0" applyFont="1"/>
    <xf numFmtId="0" fontId="21" fillId="5" borderId="0" xfId="0" applyFont="1" applyFill="1"/>
    <xf numFmtId="0" fontId="21" fillId="0" borderId="0" xfId="0" applyFont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3" fontId="16" fillId="0" borderId="0" xfId="0" applyNumberFormat="1" applyFont="1" applyAlignment="1">
      <alignment vertical="center"/>
    </xf>
    <xf numFmtId="165" fontId="16" fillId="0" borderId="10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6" borderId="6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3" fontId="1" fillId="8" borderId="1" xfId="0" applyNumberFormat="1" applyFont="1" applyFill="1" applyBorder="1" applyAlignment="1">
      <alignment vertical="center"/>
    </xf>
    <xf numFmtId="3" fontId="1" fillId="7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21" fillId="5" borderId="1" xfId="0" applyNumberFormat="1" applyFont="1" applyFill="1" applyBorder="1" applyAlignment="1">
      <alignment horizontal="center" vertical="center"/>
    </xf>
    <xf numFmtId="3" fontId="21" fillId="5" borderId="0" xfId="0" applyNumberFormat="1" applyFont="1" applyFill="1" applyAlignment="1">
      <alignment horizontal="center" vertical="center"/>
    </xf>
    <xf numFmtId="41" fontId="0" fillId="6" borderId="1" xfId="0" applyNumberFormat="1" applyFill="1" applyBorder="1" applyAlignment="1">
      <alignment vertical="center"/>
    </xf>
    <xf numFmtId="41" fontId="0" fillId="6" borderId="1" xfId="0" applyNumberFormat="1" applyFill="1" applyBorder="1"/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3" fontId="1" fillId="9" borderId="1" xfId="0" applyNumberFormat="1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 wrapText="1"/>
    </xf>
    <xf numFmtId="3" fontId="1" fillId="10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0" fillId="0" borderId="2" xfId="0" applyBorder="1"/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17" fontId="18" fillId="0" borderId="0" xfId="0" quotePrefix="1" applyNumberFormat="1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colors>
    <mruColors>
      <color rgb="FFCCFF99"/>
      <color rgb="FFFFFFCC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8"/>
  <sheetViews>
    <sheetView tabSelected="1" zoomScale="90" zoomScaleNormal="90" workbookViewId="0">
      <pane ySplit="6" topLeftCell="A7" activePane="bottomLeft" state="frozen"/>
      <selection pane="bottomLeft" activeCell="N1" sqref="N1:N1048576"/>
    </sheetView>
  </sheetViews>
  <sheetFormatPr defaultRowHeight="14.5" x14ac:dyDescent="0.35"/>
  <cols>
    <col min="1" max="1" width="54.1796875" customWidth="1"/>
    <col min="2" max="2" width="15.453125" customWidth="1"/>
    <col min="3" max="3" width="17.81640625" customWidth="1"/>
    <col min="4" max="4" width="13.81640625" customWidth="1"/>
    <col min="5" max="5" width="14.26953125" customWidth="1"/>
    <col min="6" max="6" width="13.453125" customWidth="1"/>
    <col min="7" max="7" width="14.7265625" customWidth="1"/>
    <col min="8" max="8" width="14.54296875" customWidth="1"/>
    <col min="9" max="9" width="16.54296875" customWidth="1"/>
    <col min="10" max="10" width="14.54296875" customWidth="1"/>
    <col min="11" max="11" width="14.453125" customWidth="1"/>
    <col min="12" max="12" width="14.1796875" customWidth="1"/>
    <col min="13" max="13" width="2.81640625" customWidth="1"/>
    <col min="14" max="14" width="15.81640625" customWidth="1"/>
    <col min="15" max="15" width="42.54296875" hidden="1" customWidth="1"/>
    <col min="16" max="16" width="9.54296875" customWidth="1"/>
    <col min="17" max="17" width="30.54296875" customWidth="1"/>
    <col min="18" max="18" width="9.1796875" customWidth="1"/>
  </cols>
  <sheetData>
    <row r="1" spans="1:14" ht="19" thickBot="1" x14ac:dyDescent="0.4">
      <c r="A1" s="43" t="s">
        <v>0</v>
      </c>
      <c r="B1" s="44"/>
      <c r="C1" s="44" t="s">
        <v>1</v>
      </c>
      <c r="D1" s="44" t="s">
        <v>1</v>
      </c>
      <c r="E1" s="44"/>
      <c r="F1" s="44"/>
      <c r="G1" s="44"/>
      <c r="H1" s="44"/>
      <c r="I1" s="44"/>
      <c r="J1" s="44"/>
      <c r="K1" s="44"/>
      <c r="L1" s="44"/>
      <c r="M1" s="44"/>
    </row>
    <row r="2" spans="1:14" ht="15" thickBot="1" x14ac:dyDescent="0.4">
      <c r="A2" s="45"/>
      <c r="B2" s="44"/>
      <c r="C2" s="44"/>
      <c r="D2" s="44" t="s">
        <v>1</v>
      </c>
      <c r="E2" s="44"/>
      <c r="F2" s="44"/>
      <c r="G2" s="44"/>
      <c r="H2" s="44"/>
      <c r="I2" s="44"/>
      <c r="J2" s="44" t="s">
        <v>1</v>
      </c>
      <c r="K2" s="44"/>
      <c r="L2" s="100" t="s">
        <v>2</v>
      </c>
      <c r="M2" s="101"/>
    </row>
    <row r="3" spans="1:14" s="61" customFormat="1" ht="16" thickBot="1" x14ac:dyDescent="0.4">
      <c r="A3" s="59" t="s">
        <v>3</v>
      </c>
      <c r="B3" s="98" t="s">
        <v>4</v>
      </c>
      <c r="C3" s="99"/>
      <c r="D3" s="60"/>
      <c r="E3" s="60"/>
      <c r="F3" s="60" t="s">
        <v>1</v>
      </c>
      <c r="G3" s="60"/>
      <c r="H3" s="60"/>
      <c r="I3" s="60"/>
      <c r="J3" s="60"/>
      <c r="K3" s="60"/>
      <c r="L3" s="60"/>
      <c r="M3" s="60"/>
    </row>
    <row r="4" spans="1:14" s="61" customFormat="1" ht="15.5" x14ac:dyDescent="0.35">
      <c r="A4" s="59"/>
      <c r="B4" s="73"/>
      <c r="C4" s="73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4" ht="34.5" customHeight="1" x14ac:dyDescent="0.35">
      <c r="A5" s="83" t="s">
        <v>5</v>
      </c>
      <c r="B5" s="102" t="s">
        <v>6</v>
      </c>
      <c r="C5" s="103"/>
      <c r="D5" s="104"/>
      <c r="E5" s="102" t="s">
        <v>7</v>
      </c>
      <c r="F5" s="103"/>
      <c r="G5" s="104"/>
      <c r="H5" s="102" t="s">
        <v>8</v>
      </c>
      <c r="I5" s="104"/>
      <c r="J5" s="102" t="s">
        <v>9</v>
      </c>
      <c r="K5" s="104"/>
      <c r="L5" s="84"/>
      <c r="M5" s="44"/>
    </row>
    <row r="6" spans="1:14" ht="56.5" customHeight="1" x14ac:dyDescent="0.35">
      <c r="A6" s="12" t="s">
        <v>10</v>
      </c>
      <c r="B6" s="89" t="s">
        <v>11</v>
      </c>
      <c r="C6" s="89" t="s">
        <v>12</v>
      </c>
      <c r="D6" s="89" t="s">
        <v>13</v>
      </c>
      <c r="E6" s="90" t="s">
        <v>14</v>
      </c>
      <c r="F6" s="90" t="s">
        <v>15</v>
      </c>
      <c r="G6" s="90" t="s">
        <v>16</v>
      </c>
      <c r="H6" s="92" t="s">
        <v>17</v>
      </c>
      <c r="I6" s="92" t="s">
        <v>18</v>
      </c>
      <c r="J6" s="94" t="s">
        <v>19</v>
      </c>
      <c r="K6" s="94" t="s">
        <v>20</v>
      </c>
      <c r="L6" s="72" t="s">
        <v>21</v>
      </c>
      <c r="M6" s="72"/>
      <c r="N6" t="s">
        <v>1</v>
      </c>
    </row>
    <row r="7" spans="1:14" ht="16.399999999999999" customHeight="1" x14ac:dyDescent="0.35">
      <c r="A7" s="12" t="s">
        <v>22</v>
      </c>
      <c r="B7" s="46"/>
      <c r="C7" s="46"/>
      <c r="D7" s="46"/>
      <c r="E7" s="46"/>
      <c r="F7" s="47"/>
      <c r="G7" s="48"/>
      <c r="H7" s="46"/>
      <c r="I7" s="46"/>
      <c r="J7" s="47"/>
      <c r="K7" s="47"/>
      <c r="L7" s="49"/>
      <c r="M7" s="79"/>
    </row>
    <row r="8" spans="1:14" x14ac:dyDescent="0.35">
      <c r="A8" s="97" t="s">
        <v>23</v>
      </c>
      <c r="B8" s="87">
        <v>28</v>
      </c>
      <c r="C8" s="88">
        <v>37</v>
      </c>
      <c r="D8" s="88">
        <v>55</v>
      </c>
      <c r="E8" s="88">
        <v>66</v>
      </c>
      <c r="F8" s="88">
        <v>40</v>
      </c>
      <c r="G8" s="88">
        <v>68</v>
      </c>
      <c r="H8" s="88">
        <v>35</v>
      </c>
      <c r="I8" s="88">
        <v>43</v>
      </c>
      <c r="J8" s="88">
        <v>44</v>
      </c>
      <c r="K8" s="88">
        <v>49</v>
      </c>
      <c r="L8" s="17">
        <f t="shared" ref="L8:L22" si="0">SUM(B8:K8)</f>
        <v>465</v>
      </c>
      <c r="M8" s="51"/>
    </row>
    <row r="9" spans="1:14" x14ac:dyDescent="0.35">
      <c r="A9" s="97" t="s">
        <v>24</v>
      </c>
      <c r="B9" s="87">
        <v>180</v>
      </c>
      <c r="C9" s="88">
        <v>188</v>
      </c>
      <c r="D9" s="88">
        <v>298</v>
      </c>
      <c r="E9" s="88">
        <v>209</v>
      </c>
      <c r="F9" s="88">
        <v>202</v>
      </c>
      <c r="G9" s="88">
        <v>193</v>
      </c>
      <c r="H9" s="88">
        <v>233</v>
      </c>
      <c r="I9" s="88">
        <v>249</v>
      </c>
      <c r="J9" s="88">
        <v>210</v>
      </c>
      <c r="K9" s="88">
        <v>308</v>
      </c>
      <c r="L9" s="17">
        <f t="shared" si="0"/>
        <v>2270</v>
      </c>
      <c r="M9" s="51"/>
    </row>
    <row r="10" spans="1:14" x14ac:dyDescent="0.35">
      <c r="A10" s="97" t="s">
        <v>25</v>
      </c>
      <c r="B10" s="87">
        <v>139</v>
      </c>
      <c r="C10" s="88">
        <v>140</v>
      </c>
      <c r="D10" s="88">
        <v>176</v>
      </c>
      <c r="E10" s="88">
        <v>169</v>
      </c>
      <c r="F10" s="88">
        <v>143</v>
      </c>
      <c r="G10" s="88">
        <v>213</v>
      </c>
      <c r="H10" s="88">
        <v>199</v>
      </c>
      <c r="I10" s="88">
        <v>185</v>
      </c>
      <c r="J10" s="88">
        <v>230</v>
      </c>
      <c r="K10" s="88">
        <v>206</v>
      </c>
      <c r="L10" s="17">
        <f t="shared" si="0"/>
        <v>1800</v>
      </c>
      <c r="M10" s="51"/>
    </row>
    <row r="11" spans="1:14" x14ac:dyDescent="0.35">
      <c r="A11" s="97" t="s">
        <v>26</v>
      </c>
      <c r="B11" s="87">
        <v>299</v>
      </c>
      <c r="C11" s="88">
        <v>224</v>
      </c>
      <c r="D11" s="88">
        <v>210</v>
      </c>
      <c r="E11" s="88">
        <v>190</v>
      </c>
      <c r="F11" s="88">
        <v>181</v>
      </c>
      <c r="G11" s="88">
        <v>158</v>
      </c>
      <c r="H11" s="88">
        <v>193</v>
      </c>
      <c r="I11" s="88">
        <v>265</v>
      </c>
      <c r="J11" s="88">
        <v>306</v>
      </c>
      <c r="K11" s="88">
        <v>328</v>
      </c>
      <c r="L11" s="17">
        <f t="shared" si="0"/>
        <v>2354</v>
      </c>
      <c r="M11" s="51"/>
    </row>
    <row r="12" spans="1:14" x14ac:dyDescent="0.35">
      <c r="A12" s="97" t="s">
        <v>27</v>
      </c>
      <c r="B12" s="87">
        <v>3914</v>
      </c>
      <c r="C12" s="88">
        <v>6676</v>
      </c>
      <c r="D12" s="88">
        <v>6955</v>
      </c>
      <c r="E12" s="88">
        <v>7410</v>
      </c>
      <c r="F12" s="88">
        <v>6401</v>
      </c>
      <c r="G12" s="88">
        <v>9989</v>
      </c>
      <c r="H12" s="88">
        <v>5205</v>
      </c>
      <c r="I12" s="88">
        <v>5734</v>
      </c>
      <c r="J12" s="88">
        <v>4125</v>
      </c>
      <c r="K12" s="88">
        <v>3414</v>
      </c>
      <c r="L12" s="17">
        <f t="shared" si="0"/>
        <v>59823</v>
      </c>
      <c r="M12" s="51"/>
    </row>
    <row r="13" spans="1:14" x14ac:dyDescent="0.35">
      <c r="A13" s="97" t="s">
        <v>28</v>
      </c>
      <c r="B13" s="87">
        <v>3884</v>
      </c>
      <c r="C13" s="88">
        <v>9042</v>
      </c>
      <c r="D13" s="88">
        <v>4329</v>
      </c>
      <c r="E13" s="88">
        <v>9490</v>
      </c>
      <c r="F13" s="88">
        <v>12695</v>
      </c>
      <c r="G13" s="88">
        <v>6063</v>
      </c>
      <c r="H13" s="88">
        <v>7284</v>
      </c>
      <c r="I13" s="88">
        <v>6091</v>
      </c>
      <c r="J13" s="88">
        <v>2139</v>
      </c>
      <c r="K13" s="88">
        <v>1157</v>
      </c>
      <c r="L13" s="17">
        <f t="shared" si="0"/>
        <v>62174</v>
      </c>
      <c r="M13" s="51"/>
    </row>
    <row r="14" spans="1:14" x14ac:dyDescent="0.35">
      <c r="A14" s="97" t="s">
        <v>29</v>
      </c>
      <c r="B14" s="87">
        <v>229</v>
      </c>
      <c r="C14" s="88">
        <v>262</v>
      </c>
      <c r="D14" s="88">
        <v>326</v>
      </c>
      <c r="E14" s="88">
        <v>256</v>
      </c>
      <c r="F14" s="88">
        <v>237</v>
      </c>
      <c r="G14" s="88">
        <v>278</v>
      </c>
      <c r="H14" s="88">
        <v>209</v>
      </c>
      <c r="I14" s="88">
        <v>230</v>
      </c>
      <c r="J14" s="88">
        <v>211</v>
      </c>
      <c r="K14" s="88">
        <v>142</v>
      </c>
      <c r="L14" s="17">
        <f t="shared" si="0"/>
        <v>2380</v>
      </c>
      <c r="M14" s="51"/>
    </row>
    <row r="15" spans="1:14" x14ac:dyDescent="0.35">
      <c r="A15" s="97" t="s">
        <v>30</v>
      </c>
      <c r="B15" s="87">
        <v>4383</v>
      </c>
      <c r="C15" s="88">
        <v>2671</v>
      </c>
      <c r="D15" s="88">
        <v>2387</v>
      </c>
      <c r="E15" s="88">
        <v>2364</v>
      </c>
      <c r="F15" s="88">
        <v>2793</v>
      </c>
      <c r="G15" s="88">
        <v>1334</v>
      </c>
      <c r="H15" s="88">
        <v>2482</v>
      </c>
      <c r="I15" s="88">
        <v>3113</v>
      </c>
      <c r="J15" s="88">
        <v>3791</v>
      </c>
      <c r="K15" s="88">
        <v>4710</v>
      </c>
      <c r="L15" s="17">
        <f t="shared" si="0"/>
        <v>30028</v>
      </c>
      <c r="M15" s="51"/>
    </row>
    <row r="16" spans="1:14" x14ac:dyDescent="0.35">
      <c r="A16" s="97" t="s">
        <v>31</v>
      </c>
      <c r="B16" s="87">
        <v>3625</v>
      </c>
      <c r="C16" s="88">
        <v>3039</v>
      </c>
      <c r="D16" s="88">
        <v>3481</v>
      </c>
      <c r="E16" s="88">
        <v>1742</v>
      </c>
      <c r="F16" s="88">
        <v>1894</v>
      </c>
      <c r="G16" s="88">
        <v>1189</v>
      </c>
      <c r="H16" s="88">
        <v>1851</v>
      </c>
      <c r="I16" s="88">
        <v>3085</v>
      </c>
      <c r="J16" s="88">
        <v>4171</v>
      </c>
      <c r="K16" s="88">
        <v>5067</v>
      </c>
      <c r="L16" s="17">
        <f t="shared" si="0"/>
        <v>29144</v>
      </c>
      <c r="M16" s="51"/>
    </row>
    <row r="17" spans="1:13" x14ac:dyDescent="0.35">
      <c r="A17" s="97" t="s">
        <v>32</v>
      </c>
      <c r="B17" s="87">
        <v>2246</v>
      </c>
      <c r="C17" s="88">
        <v>2879</v>
      </c>
      <c r="D17" s="88">
        <v>2601</v>
      </c>
      <c r="E17" s="88">
        <v>3833</v>
      </c>
      <c r="F17" s="88">
        <v>4501</v>
      </c>
      <c r="G17" s="88">
        <v>1288</v>
      </c>
      <c r="H17" s="88">
        <v>2538</v>
      </c>
      <c r="I17" s="88">
        <v>2227</v>
      </c>
      <c r="J17" s="88">
        <v>1734</v>
      </c>
      <c r="K17" s="88">
        <v>1533</v>
      </c>
      <c r="L17" s="17">
        <f t="shared" si="0"/>
        <v>25380</v>
      </c>
      <c r="M17" s="51"/>
    </row>
    <row r="18" spans="1:13" x14ac:dyDescent="0.35">
      <c r="A18" s="97" t="s">
        <v>33</v>
      </c>
      <c r="B18" s="87">
        <v>7945</v>
      </c>
      <c r="C18" s="88">
        <v>8750</v>
      </c>
      <c r="D18" s="88">
        <v>9450</v>
      </c>
      <c r="E18" s="88">
        <v>8928</v>
      </c>
      <c r="F18" s="88">
        <v>7753</v>
      </c>
      <c r="G18" s="88">
        <v>8581</v>
      </c>
      <c r="H18" s="88">
        <v>8590</v>
      </c>
      <c r="I18" s="88">
        <v>9968</v>
      </c>
      <c r="J18" s="88">
        <v>9342</v>
      </c>
      <c r="K18" s="88">
        <v>8777</v>
      </c>
      <c r="L18" s="17">
        <f t="shared" si="0"/>
        <v>88084</v>
      </c>
      <c r="M18" s="51"/>
    </row>
    <row r="19" spans="1:13" x14ac:dyDescent="0.35">
      <c r="A19" s="97" t="s">
        <v>34</v>
      </c>
      <c r="B19" s="87">
        <v>109</v>
      </c>
      <c r="C19" s="88">
        <v>70</v>
      </c>
      <c r="D19" s="88">
        <v>85</v>
      </c>
      <c r="E19" s="88">
        <v>46</v>
      </c>
      <c r="F19" s="88">
        <v>52</v>
      </c>
      <c r="G19" s="88">
        <v>44</v>
      </c>
      <c r="H19" s="88">
        <v>76</v>
      </c>
      <c r="I19" s="88">
        <v>76</v>
      </c>
      <c r="J19" s="88">
        <v>122</v>
      </c>
      <c r="K19" s="88">
        <v>146</v>
      </c>
      <c r="L19" s="17">
        <f t="shared" si="0"/>
        <v>826</v>
      </c>
      <c r="M19" s="51"/>
    </row>
    <row r="20" spans="1:13" x14ac:dyDescent="0.35">
      <c r="A20" s="97" t="s">
        <v>35</v>
      </c>
      <c r="B20" s="87">
        <v>76</v>
      </c>
      <c r="C20" s="88">
        <v>68</v>
      </c>
      <c r="D20" s="88">
        <v>116</v>
      </c>
      <c r="E20" s="88">
        <v>51</v>
      </c>
      <c r="F20" s="88">
        <v>50</v>
      </c>
      <c r="G20" s="88">
        <v>53</v>
      </c>
      <c r="H20" s="88">
        <v>67</v>
      </c>
      <c r="I20" s="88">
        <v>60</v>
      </c>
      <c r="J20" s="88">
        <v>107</v>
      </c>
      <c r="K20" s="88">
        <v>102</v>
      </c>
      <c r="L20" s="17">
        <f t="shared" si="0"/>
        <v>750</v>
      </c>
      <c r="M20" s="51"/>
    </row>
    <row r="21" spans="1:13" x14ac:dyDescent="0.35">
      <c r="A21" s="97" t="s">
        <v>36</v>
      </c>
      <c r="B21" s="87">
        <v>128</v>
      </c>
      <c r="C21" s="88">
        <v>545</v>
      </c>
      <c r="D21" s="88">
        <v>126</v>
      </c>
      <c r="E21" s="88">
        <v>82</v>
      </c>
      <c r="F21" s="88">
        <v>110</v>
      </c>
      <c r="G21" s="88">
        <v>80</v>
      </c>
      <c r="H21" s="88">
        <v>150</v>
      </c>
      <c r="I21" s="88">
        <v>80</v>
      </c>
      <c r="J21" s="88">
        <v>53</v>
      </c>
      <c r="K21" s="88">
        <v>43</v>
      </c>
      <c r="L21" s="17">
        <f t="shared" si="0"/>
        <v>1397</v>
      </c>
      <c r="M21" s="51"/>
    </row>
    <row r="22" spans="1:13" x14ac:dyDescent="0.35">
      <c r="A22" s="97" t="s">
        <v>37</v>
      </c>
      <c r="B22" s="87">
        <v>26</v>
      </c>
      <c r="C22" s="88">
        <v>129</v>
      </c>
      <c r="D22" s="88">
        <v>29</v>
      </c>
      <c r="E22" s="88">
        <v>26</v>
      </c>
      <c r="F22" s="88">
        <v>24</v>
      </c>
      <c r="G22" s="88">
        <v>33</v>
      </c>
      <c r="H22" s="88">
        <v>44</v>
      </c>
      <c r="I22" s="88">
        <v>29</v>
      </c>
      <c r="J22" s="88">
        <v>20</v>
      </c>
      <c r="K22" s="88">
        <v>14</v>
      </c>
      <c r="L22" s="17">
        <f t="shared" si="0"/>
        <v>374</v>
      </c>
      <c r="M22" s="51"/>
    </row>
    <row r="23" spans="1:13" ht="21.65" customHeight="1" thickBot="1" x14ac:dyDescent="0.4">
      <c r="A23" s="62" t="s">
        <v>38</v>
      </c>
      <c r="B23" s="50">
        <f t="shared" ref="B23:L23" si="1">SUM(B8:B22)</f>
        <v>27211</v>
      </c>
      <c r="C23" s="50">
        <f t="shared" si="1"/>
        <v>34720</v>
      </c>
      <c r="D23" s="50">
        <f t="shared" si="1"/>
        <v>30624</v>
      </c>
      <c r="E23" s="50">
        <f t="shared" si="1"/>
        <v>34862</v>
      </c>
      <c r="F23" s="50">
        <f t="shared" si="1"/>
        <v>37076</v>
      </c>
      <c r="G23" s="50">
        <f t="shared" si="1"/>
        <v>29564</v>
      </c>
      <c r="H23" s="50">
        <f t="shared" si="1"/>
        <v>29156</v>
      </c>
      <c r="I23" s="50">
        <f t="shared" si="1"/>
        <v>31435</v>
      </c>
      <c r="J23" s="50">
        <f t="shared" si="1"/>
        <v>26605</v>
      </c>
      <c r="K23" s="50">
        <f t="shared" si="1"/>
        <v>25996</v>
      </c>
      <c r="L23" s="50">
        <f t="shared" si="1"/>
        <v>307249</v>
      </c>
      <c r="M23" s="51"/>
    </row>
    <row r="24" spans="1:13" x14ac:dyDescent="0.35">
      <c r="A24" s="45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13" x14ac:dyDescent="0.35">
      <c r="A25" s="45" t="s">
        <v>39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1"/>
      <c r="M25" s="51"/>
    </row>
    <row r="26" spans="1:13" x14ac:dyDescent="0.35">
      <c r="A26" s="74" t="s">
        <v>40</v>
      </c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/>
      <c r="H26" s="87">
        <v>0</v>
      </c>
      <c r="I26" s="87">
        <v>0</v>
      </c>
      <c r="J26" s="87">
        <v>0</v>
      </c>
      <c r="K26" s="87">
        <v>0</v>
      </c>
      <c r="L26" s="17">
        <f>SUM(B26:K26)</f>
        <v>0</v>
      </c>
      <c r="M26" s="51"/>
    </row>
    <row r="27" spans="1:13" x14ac:dyDescent="0.35">
      <c r="A27" s="74" t="s">
        <v>41</v>
      </c>
      <c r="B27" s="87">
        <v>11</v>
      </c>
      <c r="C27" s="87">
        <v>16</v>
      </c>
      <c r="D27" s="87">
        <v>20</v>
      </c>
      <c r="E27" s="87">
        <v>9</v>
      </c>
      <c r="F27" s="87">
        <v>11</v>
      </c>
      <c r="G27" s="87">
        <v>14</v>
      </c>
      <c r="H27" s="87">
        <v>11</v>
      </c>
      <c r="I27" s="87">
        <v>12</v>
      </c>
      <c r="J27" s="87">
        <v>36</v>
      </c>
      <c r="K27" s="87">
        <v>15</v>
      </c>
      <c r="L27" s="17">
        <f>SUM(B27:K27)</f>
        <v>155</v>
      </c>
      <c r="M27" s="51"/>
    </row>
    <row r="28" spans="1:13" x14ac:dyDescent="0.35">
      <c r="A28" s="74" t="s">
        <v>42</v>
      </c>
      <c r="B28" s="87">
        <v>0</v>
      </c>
      <c r="C28" s="87">
        <v>0</v>
      </c>
      <c r="D28" s="87">
        <v>1</v>
      </c>
      <c r="E28" s="87">
        <v>0</v>
      </c>
      <c r="F28" s="87">
        <v>0</v>
      </c>
      <c r="G28" s="87">
        <v>1</v>
      </c>
      <c r="H28" s="87">
        <v>1</v>
      </c>
      <c r="I28" s="87">
        <v>0</v>
      </c>
      <c r="J28" s="87">
        <v>2</v>
      </c>
      <c r="K28" s="87">
        <v>2</v>
      </c>
      <c r="L28" s="17">
        <f>SUM(B28:K28)</f>
        <v>7</v>
      </c>
      <c r="M28" s="51"/>
    </row>
    <row r="29" spans="1:13" x14ac:dyDescent="0.35">
      <c r="A29" s="74" t="s">
        <v>43</v>
      </c>
      <c r="B29" s="87">
        <v>63</v>
      </c>
      <c r="C29" s="87">
        <v>54</v>
      </c>
      <c r="D29" s="87">
        <v>52</v>
      </c>
      <c r="E29" s="87">
        <v>51</v>
      </c>
      <c r="F29" s="87">
        <v>63</v>
      </c>
      <c r="G29" s="87">
        <v>48</v>
      </c>
      <c r="H29" s="87">
        <v>39</v>
      </c>
      <c r="I29" s="87">
        <v>49</v>
      </c>
      <c r="J29" s="87">
        <v>71</v>
      </c>
      <c r="K29" s="87">
        <v>57</v>
      </c>
      <c r="L29" s="17">
        <f>SUM(B29:K29)</f>
        <v>547</v>
      </c>
      <c r="M29" s="51"/>
    </row>
    <row r="30" spans="1:13" ht="15" thickBot="1" x14ac:dyDescent="0.4">
      <c r="A30" s="75" t="s">
        <v>44</v>
      </c>
      <c r="B30" s="50">
        <f t="shared" ref="B30:J30" si="2">SUM(B26:B29)</f>
        <v>74</v>
      </c>
      <c r="C30" s="50">
        <f t="shared" si="2"/>
        <v>70</v>
      </c>
      <c r="D30" s="50">
        <f t="shared" si="2"/>
        <v>73</v>
      </c>
      <c r="E30" s="50">
        <f t="shared" si="2"/>
        <v>60</v>
      </c>
      <c r="F30" s="50">
        <f>SUM(F26:F29)</f>
        <v>74</v>
      </c>
      <c r="G30" s="53">
        <f t="shared" ref="G30" si="3">SUM(G26:G29)</f>
        <v>63</v>
      </c>
      <c r="H30" s="50">
        <f>SUM(H26:H29)</f>
        <v>51</v>
      </c>
      <c r="I30" s="50">
        <f t="shared" si="2"/>
        <v>61</v>
      </c>
      <c r="J30" s="50">
        <f t="shared" si="2"/>
        <v>109</v>
      </c>
      <c r="K30" s="50">
        <f>SUM(K26:K29)</f>
        <v>74</v>
      </c>
      <c r="L30" s="50">
        <f>SUM(B30:K30)</f>
        <v>709</v>
      </c>
      <c r="M30" s="51"/>
    </row>
    <row r="31" spans="1:13" x14ac:dyDescent="0.3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1"/>
      <c r="M31" s="51"/>
    </row>
    <row r="32" spans="1:13" x14ac:dyDescent="0.35">
      <c r="A32" s="75" t="s">
        <v>45</v>
      </c>
      <c r="B32" s="17">
        <f t="shared" ref="B32:L32" si="4">B23+B30</f>
        <v>27285</v>
      </c>
      <c r="C32" s="17">
        <f t="shared" si="4"/>
        <v>34790</v>
      </c>
      <c r="D32" s="17">
        <f t="shared" si="4"/>
        <v>30697</v>
      </c>
      <c r="E32" s="17">
        <f t="shared" si="4"/>
        <v>34922</v>
      </c>
      <c r="F32" s="17">
        <f t="shared" si="4"/>
        <v>37150</v>
      </c>
      <c r="G32" s="17">
        <f>G23+G30</f>
        <v>29627</v>
      </c>
      <c r="H32" s="17">
        <f t="shared" si="4"/>
        <v>29207</v>
      </c>
      <c r="I32" s="17">
        <f t="shared" si="4"/>
        <v>31496</v>
      </c>
      <c r="J32" s="17">
        <f t="shared" si="4"/>
        <v>26714</v>
      </c>
      <c r="K32" s="17">
        <f t="shared" si="4"/>
        <v>26070</v>
      </c>
      <c r="L32" s="17">
        <f t="shared" si="4"/>
        <v>307958</v>
      </c>
      <c r="M32" s="51"/>
    </row>
    <row r="33" spans="1:15" x14ac:dyDescent="0.3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1"/>
      <c r="M33" s="51"/>
    </row>
    <row r="34" spans="1:15" x14ac:dyDescent="0.35">
      <c r="A34" s="45" t="s">
        <v>46</v>
      </c>
      <c r="B34" s="81">
        <v>57939</v>
      </c>
      <c r="C34" s="81">
        <v>62985</v>
      </c>
      <c r="D34" s="81">
        <v>64289</v>
      </c>
      <c r="E34" s="91">
        <v>62556</v>
      </c>
      <c r="F34" s="91">
        <v>61255</v>
      </c>
      <c r="G34" s="91">
        <v>61536</v>
      </c>
      <c r="H34" s="93">
        <v>55067</v>
      </c>
      <c r="I34" s="93">
        <v>58967</v>
      </c>
      <c r="J34" s="82">
        <v>57098</v>
      </c>
      <c r="K34" s="82">
        <v>56095</v>
      </c>
      <c r="L34" s="17">
        <f>SUM(B34:K34)</f>
        <v>597787</v>
      </c>
      <c r="M34" s="51"/>
    </row>
    <row r="35" spans="1:15" x14ac:dyDescent="0.35">
      <c r="A35" s="45" t="s">
        <v>47</v>
      </c>
      <c r="B35" s="80">
        <f>B32/B34</f>
        <v>0.47092631905970073</v>
      </c>
      <c r="C35" s="80">
        <f t="shared" ref="C35:L35" si="5">C32/C34</f>
        <v>0.55235373501627372</v>
      </c>
      <c r="D35" s="80">
        <f t="shared" si="5"/>
        <v>0.47748448412636685</v>
      </c>
      <c r="E35" s="80">
        <f t="shared" si="5"/>
        <v>0.5582518063814822</v>
      </c>
      <c r="F35" s="80">
        <f>F32/F34</f>
        <v>0.60648110358338092</v>
      </c>
      <c r="G35" s="80">
        <f>G32/G34</f>
        <v>0.48145800832033281</v>
      </c>
      <c r="H35" s="80">
        <f>H32/H34</f>
        <v>0.53039025187498867</v>
      </c>
      <c r="I35" s="80">
        <f t="shared" si="5"/>
        <v>0.53412925873793815</v>
      </c>
      <c r="J35" s="80">
        <f t="shared" si="5"/>
        <v>0.46786227188342849</v>
      </c>
      <c r="K35" s="80">
        <f t="shared" si="5"/>
        <v>0.464747303681255</v>
      </c>
      <c r="L35" s="80">
        <f t="shared" si="5"/>
        <v>0.51516342777611424</v>
      </c>
      <c r="M35" s="78"/>
    </row>
    <row r="36" spans="1:15" x14ac:dyDescent="0.3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t="s">
        <v>48</v>
      </c>
    </row>
    <row r="37" spans="1:15" ht="29" x14ac:dyDescent="0.35">
      <c r="A37" s="96" t="s">
        <v>49</v>
      </c>
      <c r="B37" s="58" t="s">
        <v>173</v>
      </c>
      <c r="C37" s="58" t="s">
        <v>175</v>
      </c>
      <c r="D37" s="58" t="s">
        <v>177</v>
      </c>
      <c r="E37" s="58" t="s">
        <v>178</v>
      </c>
      <c r="F37" s="95" t="s">
        <v>179</v>
      </c>
      <c r="G37" s="14" t="s">
        <v>176</v>
      </c>
      <c r="H37" s="58" t="s">
        <v>181</v>
      </c>
      <c r="I37" s="58" t="s">
        <v>182</v>
      </c>
      <c r="J37" s="95" t="s">
        <v>174</v>
      </c>
      <c r="K37" s="58" t="s">
        <v>171</v>
      </c>
    </row>
    <row r="38" spans="1:15" ht="43.5" x14ac:dyDescent="0.35">
      <c r="A38" s="96" t="s">
        <v>50</v>
      </c>
      <c r="B38" s="58" t="s">
        <v>172</v>
      </c>
      <c r="C38" s="58" t="s">
        <v>172</v>
      </c>
      <c r="D38" s="58" t="s">
        <v>172</v>
      </c>
      <c r="E38" s="58" t="s">
        <v>172</v>
      </c>
      <c r="F38" s="58" t="s">
        <v>180</v>
      </c>
      <c r="G38" s="14" t="s">
        <v>172</v>
      </c>
      <c r="H38" s="58" t="s">
        <v>172</v>
      </c>
      <c r="I38" s="58" t="s">
        <v>172</v>
      </c>
      <c r="J38" s="58" t="s">
        <v>172</v>
      </c>
      <c r="K38" s="58" t="s">
        <v>172</v>
      </c>
    </row>
    <row r="39" spans="1:15" x14ac:dyDescent="0.35">
      <c r="A39" s="44" t="s">
        <v>1</v>
      </c>
      <c r="B39" s="44" t="s">
        <v>1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t="s">
        <v>51</v>
      </c>
    </row>
    <row r="40" spans="1:15" x14ac:dyDescent="0.35">
      <c r="A40" s="54" t="s">
        <v>52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57"/>
      <c r="M40" s="57"/>
      <c r="N40" s="44"/>
      <c r="O40" t="s">
        <v>53</v>
      </c>
    </row>
    <row r="41" spans="1:15" x14ac:dyDescent="0.35">
      <c r="A41" s="44" t="s">
        <v>54</v>
      </c>
      <c r="B41" s="51">
        <f>L32-L30</f>
        <v>307249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t="s">
        <v>55</v>
      </c>
    </row>
    <row r="42" spans="1:15" x14ac:dyDescent="0.35">
      <c r="A42" s="55" t="s">
        <v>56</v>
      </c>
      <c r="B42" s="51">
        <f>ROUND(B41*0.05,0)</f>
        <v>15362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t="s">
        <v>57</v>
      </c>
    </row>
    <row r="43" spans="1:15" x14ac:dyDescent="0.35">
      <c r="A43" s="54" t="s">
        <v>58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t="s">
        <v>59</v>
      </c>
    </row>
    <row r="44" spans="1:15" x14ac:dyDescent="0.35">
      <c r="A44" s="5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1:15" x14ac:dyDescent="0.35">
      <c r="A45" s="45" t="s">
        <v>60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1:15" ht="17.149999999999999" customHeight="1" x14ac:dyDescent="0.35">
      <c r="A46" s="73"/>
      <c r="C46" s="56"/>
      <c r="D46" s="43"/>
      <c r="E46" s="43"/>
      <c r="F46" s="44"/>
      <c r="G46" s="44"/>
      <c r="H46" s="43"/>
      <c r="I46" s="56"/>
      <c r="J46" s="44"/>
      <c r="K46" s="44"/>
      <c r="L46" s="44"/>
      <c r="M46" s="44"/>
      <c r="N46" s="44"/>
      <c r="O46" t="s">
        <v>61</v>
      </c>
    </row>
    <row r="47" spans="1:15" hidden="1" x14ac:dyDescent="0.35">
      <c r="A47" t="s">
        <v>62</v>
      </c>
    </row>
    <row r="48" spans="1:15" hidden="1" x14ac:dyDescent="0.35">
      <c r="A48" t="s">
        <v>63</v>
      </c>
    </row>
    <row r="49" spans="1:1" hidden="1" x14ac:dyDescent="0.35">
      <c r="A49" t="s">
        <v>64</v>
      </c>
    </row>
    <row r="50" spans="1:1" hidden="1" x14ac:dyDescent="0.35">
      <c r="A50" t="s">
        <v>65</v>
      </c>
    </row>
    <row r="51" spans="1:1" hidden="1" x14ac:dyDescent="0.35">
      <c r="A51" t="s">
        <v>66</v>
      </c>
    </row>
    <row r="52" spans="1:1" hidden="1" x14ac:dyDescent="0.35">
      <c r="A52" t="s">
        <v>67</v>
      </c>
    </row>
    <row r="53" spans="1:1" hidden="1" x14ac:dyDescent="0.35">
      <c r="A53" t="s">
        <v>68</v>
      </c>
    </row>
    <row r="54" spans="1:1" hidden="1" x14ac:dyDescent="0.35">
      <c r="A54" t="s">
        <v>69</v>
      </c>
    </row>
    <row r="55" spans="1:1" hidden="1" x14ac:dyDescent="0.35">
      <c r="A55" t="s">
        <v>70</v>
      </c>
    </row>
    <row r="56" spans="1:1" hidden="1" x14ac:dyDescent="0.35">
      <c r="A56" t="s">
        <v>71</v>
      </c>
    </row>
    <row r="57" spans="1:1" hidden="1" x14ac:dyDescent="0.35">
      <c r="A57" t="s">
        <v>72</v>
      </c>
    </row>
    <row r="58" spans="1:1" hidden="1" x14ac:dyDescent="0.35">
      <c r="A58" t="s">
        <v>73</v>
      </c>
    </row>
    <row r="59" spans="1:1" hidden="1" x14ac:dyDescent="0.35">
      <c r="A59" t="s">
        <v>74</v>
      </c>
    </row>
    <row r="60" spans="1:1" ht="5.5" hidden="1" customHeight="1" x14ac:dyDescent="0.35">
      <c r="A60" t="s">
        <v>75</v>
      </c>
    </row>
    <row r="61" spans="1:1" hidden="1" x14ac:dyDescent="0.35">
      <c r="A61" t="s">
        <v>76</v>
      </c>
    </row>
    <row r="62" spans="1:1" hidden="1" x14ac:dyDescent="0.35">
      <c r="A62" t="s">
        <v>77</v>
      </c>
    </row>
    <row r="63" spans="1:1" hidden="1" x14ac:dyDescent="0.35">
      <c r="A63" t="s">
        <v>78</v>
      </c>
    </row>
    <row r="64" spans="1:1" hidden="1" x14ac:dyDescent="0.35">
      <c r="A64" t="s">
        <v>79</v>
      </c>
    </row>
    <row r="65" spans="1:1" hidden="1" x14ac:dyDescent="0.35">
      <c r="A65" t="s">
        <v>80</v>
      </c>
    </row>
    <row r="66" spans="1:1" hidden="1" x14ac:dyDescent="0.35">
      <c r="A66" t="s">
        <v>81</v>
      </c>
    </row>
    <row r="67" spans="1:1" hidden="1" x14ac:dyDescent="0.35">
      <c r="A67" t="s">
        <v>82</v>
      </c>
    </row>
    <row r="68" spans="1:1" hidden="1" x14ac:dyDescent="0.35">
      <c r="A68" t="s">
        <v>83</v>
      </c>
    </row>
    <row r="69" spans="1:1" hidden="1" x14ac:dyDescent="0.35">
      <c r="A69" t="s">
        <v>84</v>
      </c>
    </row>
    <row r="70" spans="1:1" hidden="1" x14ac:dyDescent="0.35">
      <c r="A70" t="s">
        <v>85</v>
      </c>
    </row>
    <row r="71" spans="1:1" hidden="1" x14ac:dyDescent="0.35">
      <c r="A71" t="s">
        <v>86</v>
      </c>
    </row>
    <row r="72" spans="1:1" hidden="1" x14ac:dyDescent="0.35">
      <c r="A72" t="s">
        <v>87</v>
      </c>
    </row>
    <row r="73" spans="1:1" hidden="1" x14ac:dyDescent="0.35">
      <c r="A73" t="s">
        <v>88</v>
      </c>
    </row>
    <row r="74" spans="1:1" hidden="1" x14ac:dyDescent="0.35">
      <c r="A74" t="s">
        <v>89</v>
      </c>
    </row>
    <row r="75" spans="1:1" hidden="1" x14ac:dyDescent="0.35">
      <c r="A75" t="s">
        <v>90</v>
      </c>
    </row>
    <row r="76" spans="1:1" ht="5.5" hidden="1" customHeight="1" x14ac:dyDescent="0.35">
      <c r="A76" t="s">
        <v>91</v>
      </c>
    </row>
    <row r="77" spans="1:1" hidden="1" x14ac:dyDescent="0.35">
      <c r="A77" t="s">
        <v>92</v>
      </c>
    </row>
    <row r="78" spans="1:1" hidden="1" x14ac:dyDescent="0.35">
      <c r="A78" t="s">
        <v>93</v>
      </c>
    </row>
    <row r="79" spans="1:1" hidden="1" x14ac:dyDescent="0.35">
      <c r="A79" t="s">
        <v>94</v>
      </c>
    </row>
    <row r="80" spans="1:1" hidden="1" x14ac:dyDescent="0.35">
      <c r="A80" t="s">
        <v>95</v>
      </c>
    </row>
    <row r="81" spans="1:1" hidden="1" x14ac:dyDescent="0.35">
      <c r="A81" t="s">
        <v>96</v>
      </c>
    </row>
    <row r="82" spans="1:1" hidden="1" x14ac:dyDescent="0.35">
      <c r="A82" t="s">
        <v>97</v>
      </c>
    </row>
    <row r="83" spans="1:1" hidden="1" x14ac:dyDescent="0.35">
      <c r="A83" t="s">
        <v>98</v>
      </c>
    </row>
    <row r="84" spans="1:1" hidden="1" x14ac:dyDescent="0.35">
      <c r="A84" t="s">
        <v>99</v>
      </c>
    </row>
    <row r="85" spans="1:1" hidden="1" x14ac:dyDescent="0.35">
      <c r="A85" t="s">
        <v>100</v>
      </c>
    </row>
    <row r="86" spans="1:1" hidden="1" x14ac:dyDescent="0.35">
      <c r="A86" t="s">
        <v>101</v>
      </c>
    </row>
    <row r="87" spans="1:1" hidden="1" x14ac:dyDescent="0.35">
      <c r="A87" t="s">
        <v>102</v>
      </c>
    </row>
    <row r="88" spans="1:1" hidden="1" x14ac:dyDescent="0.35">
      <c r="A88" t="s">
        <v>103</v>
      </c>
    </row>
    <row r="89" spans="1:1" hidden="1" x14ac:dyDescent="0.35">
      <c r="A89" t="s">
        <v>104</v>
      </c>
    </row>
    <row r="90" spans="1:1" hidden="1" x14ac:dyDescent="0.35">
      <c r="A90" t="s">
        <v>105</v>
      </c>
    </row>
    <row r="91" spans="1:1" hidden="1" x14ac:dyDescent="0.35">
      <c r="A91" t="s">
        <v>106</v>
      </c>
    </row>
    <row r="92" spans="1:1" hidden="1" x14ac:dyDescent="0.35">
      <c r="A92" t="s">
        <v>107</v>
      </c>
    </row>
    <row r="93" spans="1:1" hidden="1" x14ac:dyDescent="0.35">
      <c r="A93" t="s">
        <v>108</v>
      </c>
    </row>
    <row r="94" spans="1:1" hidden="1" x14ac:dyDescent="0.35">
      <c r="A94" t="s">
        <v>109</v>
      </c>
    </row>
    <row r="95" spans="1:1" hidden="1" x14ac:dyDescent="0.35">
      <c r="A95" t="s">
        <v>110</v>
      </c>
    </row>
    <row r="96" spans="1:1" ht="4" hidden="1" customHeight="1" x14ac:dyDescent="0.35">
      <c r="A96" t="s">
        <v>111</v>
      </c>
    </row>
    <row r="97" spans="1:1" hidden="1" x14ac:dyDescent="0.35">
      <c r="A97" t="s">
        <v>112</v>
      </c>
    </row>
    <row r="98" spans="1:1" hidden="1" x14ac:dyDescent="0.35">
      <c r="A98" t="s">
        <v>113</v>
      </c>
    </row>
    <row r="99" spans="1:1" hidden="1" x14ac:dyDescent="0.35">
      <c r="A99" t="s">
        <v>114</v>
      </c>
    </row>
    <row r="100" spans="1:1" hidden="1" x14ac:dyDescent="0.35">
      <c r="A100" t="s">
        <v>115</v>
      </c>
    </row>
    <row r="101" spans="1:1" hidden="1" x14ac:dyDescent="0.35">
      <c r="A101" t="s">
        <v>116</v>
      </c>
    </row>
    <row r="102" spans="1:1" hidden="1" x14ac:dyDescent="0.35">
      <c r="A102" t="s">
        <v>117</v>
      </c>
    </row>
    <row r="103" spans="1:1" hidden="1" x14ac:dyDescent="0.35">
      <c r="A103" t="s">
        <v>118</v>
      </c>
    </row>
    <row r="104" spans="1:1" hidden="1" x14ac:dyDescent="0.35">
      <c r="A104" t="s">
        <v>119</v>
      </c>
    </row>
    <row r="105" spans="1:1" hidden="1" x14ac:dyDescent="0.35">
      <c r="A105" t="s">
        <v>120</v>
      </c>
    </row>
    <row r="106" spans="1:1" hidden="1" x14ac:dyDescent="0.35">
      <c r="A106" t="s">
        <v>121</v>
      </c>
    </row>
    <row r="107" spans="1:1" hidden="1" x14ac:dyDescent="0.35">
      <c r="A107" t="s">
        <v>122</v>
      </c>
    </row>
    <row r="108" spans="1:1" hidden="1" x14ac:dyDescent="0.35">
      <c r="A108" t="s">
        <v>123</v>
      </c>
    </row>
    <row r="109" spans="1:1" hidden="1" x14ac:dyDescent="0.35">
      <c r="A109" t="s">
        <v>124</v>
      </c>
    </row>
    <row r="110" spans="1:1" hidden="1" x14ac:dyDescent="0.35">
      <c r="A110" t="s">
        <v>125</v>
      </c>
    </row>
    <row r="111" spans="1:1" hidden="1" x14ac:dyDescent="0.35">
      <c r="A111" t="s">
        <v>126</v>
      </c>
    </row>
    <row r="112" spans="1:1" hidden="1" x14ac:dyDescent="0.35">
      <c r="A112" t="s">
        <v>127</v>
      </c>
    </row>
    <row r="113" spans="1:1" ht="12.65" hidden="1" customHeight="1" x14ac:dyDescent="0.35">
      <c r="A113" t="s">
        <v>128</v>
      </c>
    </row>
    <row r="114" spans="1:1" hidden="1" x14ac:dyDescent="0.35">
      <c r="A114" t="s">
        <v>129</v>
      </c>
    </row>
    <row r="115" spans="1:1" hidden="1" x14ac:dyDescent="0.35">
      <c r="A115" t="s">
        <v>130</v>
      </c>
    </row>
    <row r="116" spans="1:1" hidden="1" x14ac:dyDescent="0.35">
      <c r="A116" t="s">
        <v>131</v>
      </c>
    </row>
    <row r="117" spans="1:1" hidden="1" x14ac:dyDescent="0.35">
      <c r="A117" t="s">
        <v>132</v>
      </c>
    </row>
    <row r="118" spans="1:1" hidden="1" x14ac:dyDescent="0.35">
      <c r="A118" t="s">
        <v>133</v>
      </c>
    </row>
    <row r="119" spans="1:1" hidden="1" x14ac:dyDescent="0.35">
      <c r="A119" t="s">
        <v>134</v>
      </c>
    </row>
    <row r="120" spans="1:1" hidden="1" x14ac:dyDescent="0.35">
      <c r="A120" s="44"/>
    </row>
    <row r="121" spans="1:1" hidden="1" x14ac:dyDescent="0.35">
      <c r="A121" t="s">
        <v>135</v>
      </c>
    </row>
    <row r="122" spans="1:1" hidden="1" x14ac:dyDescent="0.35">
      <c r="A122" t="s">
        <v>136</v>
      </c>
    </row>
    <row r="123" spans="1:1" hidden="1" x14ac:dyDescent="0.35">
      <c r="A123" t="s">
        <v>137</v>
      </c>
    </row>
    <row r="124" spans="1:1" hidden="1" x14ac:dyDescent="0.35">
      <c r="A124" t="s">
        <v>138</v>
      </c>
    </row>
    <row r="125" spans="1:1" hidden="1" x14ac:dyDescent="0.35">
      <c r="A125" t="s">
        <v>139</v>
      </c>
    </row>
    <row r="126" spans="1:1" hidden="1" x14ac:dyDescent="0.35">
      <c r="A126" t="s">
        <v>4</v>
      </c>
    </row>
    <row r="127" spans="1:1" hidden="1" x14ac:dyDescent="0.35">
      <c r="A127" t="s">
        <v>140</v>
      </c>
    </row>
    <row r="128" spans="1:1" hidden="1" x14ac:dyDescent="0.35">
      <c r="A128" t="s">
        <v>141</v>
      </c>
    </row>
  </sheetData>
  <mergeCells count="6">
    <mergeCell ref="B3:C3"/>
    <mergeCell ref="L2:M2"/>
    <mergeCell ref="B5:D5"/>
    <mergeCell ref="H5:I5"/>
    <mergeCell ref="J5:K5"/>
    <mergeCell ref="E5:G5"/>
  </mergeCells>
  <dataValidations count="1">
    <dataValidation type="list" allowBlank="1" showInputMessage="1" showErrorMessage="1" sqref="B4:C4" xr:uid="{AC2BAA33-CB5F-4892-9C63-AD94F8AB3C5C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5"/>
  <sheetViews>
    <sheetView view="pageBreakPreview" zoomScale="60" zoomScaleNormal="80" workbookViewId="0">
      <selection activeCell="L3" sqref="L3"/>
    </sheetView>
  </sheetViews>
  <sheetFormatPr defaultRowHeight="14.5" x14ac:dyDescent="0.35"/>
  <cols>
    <col min="1" max="1" width="36.26953125" customWidth="1"/>
    <col min="2" max="3" width="12.81640625" style="13" customWidth="1"/>
    <col min="4" max="4" width="15.1796875" style="13" customWidth="1"/>
    <col min="5" max="5" width="14.54296875" style="13" customWidth="1"/>
    <col min="6" max="6" width="12.81640625" style="13" customWidth="1"/>
    <col min="7" max="7" width="14.26953125" style="13" customWidth="1"/>
    <col min="8" max="8" width="12.1796875" style="13" customWidth="1"/>
    <col min="9" max="9" width="13.81640625" style="13" customWidth="1"/>
    <col min="10" max="10" width="12.26953125" style="13" customWidth="1"/>
    <col min="11" max="12" width="12.81640625" style="13" customWidth="1"/>
    <col min="13" max="13" width="12.26953125" style="13" customWidth="1"/>
    <col min="14" max="17" width="12.81640625" style="13" customWidth="1"/>
    <col min="18" max="21" width="9.1796875" customWidth="1"/>
  </cols>
  <sheetData>
    <row r="1" spans="1:18" ht="15.5" x14ac:dyDescent="0.35">
      <c r="A1" s="63" t="s">
        <v>0</v>
      </c>
    </row>
    <row r="2" spans="1:18" ht="16" thickBot="1" x14ac:dyDescent="0.4">
      <c r="A2" s="61"/>
    </row>
    <row r="3" spans="1:18" ht="16" thickBot="1" x14ac:dyDescent="0.4">
      <c r="A3" s="63" t="s">
        <v>142</v>
      </c>
      <c r="C3" s="98" t="str">
        <f>Results!B3</f>
        <v>North East Scotland Region</v>
      </c>
      <c r="D3" s="105"/>
      <c r="E3" s="99"/>
    </row>
    <row r="5" spans="1:18" ht="69.650000000000006" customHeight="1" x14ac:dyDescent="0.35">
      <c r="A5" s="65" t="s">
        <v>22</v>
      </c>
      <c r="B5" s="14" t="str">
        <f>Results!A8</f>
        <v>ADVANCE UK</v>
      </c>
      <c r="C5" s="14" t="str">
        <f>Results!A9</f>
        <v>ALLIANCE TO LIBERATE SCOTLAND</v>
      </c>
      <c r="D5" s="14" t="str">
        <f>Results!A10</f>
        <v>INDEPENDENCE FOR SCOTLAND PARTY</v>
      </c>
      <c r="E5" s="14" t="str">
        <f>Results!A11</f>
        <v>INDEPENDENT GREEN VOICE</v>
      </c>
      <c r="F5" s="14" t="str">
        <f>Results!A12</f>
        <v>REFORM UK</v>
      </c>
      <c r="G5" s="14" t="str">
        <f>Results!A13</f>
        <v>SCOTTISH CONSERVATIVE AND UNIONIST PARTY</v>
      </c>
      <c r="H5" s="14" t="str">
        <f>Results!A14</f>
        <v>SCOTTISH FAMILY PARTY</v>
      </c>
      <c r="I5" s="14" t="str">
        <f>Results!A15</f>
        <v>SCOTTISH GREEN PARTY</v>
      </c>
      <c r="J5" s="14" t="str">
        <f>Results!A16</f>
        <v>SCOTTISH LABOUR PARTY</v>
      </c>
      <c r="K5" s="14" t="str">
        <f>Results!A17</f>
        <v>SCOTTISH LIBERAL DEMOCRATS</v>
      </c>
      <c r="L5" s="14" t="str">
        <f>Results!A18</f>
        <v>SCOTTISH NATIONAL PARTY (SNP)</v>
      </c>
      <c r="M5" s="14" t="str">
        <f>Results!A19</f>
        <v>SCOTTISH SOCIALIST PARTY</v>
      </c>
      <c r="N5" s="14" t="str">
        <f>Results!A20</f>
        <v>WORKERS PARTY OF BRITAIN</v>
      </c>
      <c r="O5" s="14" t="str">
        <f>Results!A21</f>
        <v>BOULTON, Marie</v>
      </c>
      <c r="P5" s="14" t="str">
        <f>Results!A22</f>
        <v>LEASK, Iris Alexandra</v>
      </c>
      <c r="Q5" s="14" t="s">
        <v>21</v>
      </c>
    </row>
    <row r="7" spans="1:18" s="1" customFormat="1" ht="15.5" x14ac:dyDescent="0.35">
      <c r="A7" s="64" t="s">
        <v>143</v>
      </c>
      <c r="B7" s="15"/>
      <c r="C7" s="15"/>
      <c r="D7" s="15"/>
      <c r="E7" s="15"/>
      <c r="F7" s="15"/>
      <c r="G7" s="15">
        <v>1</v>
      </c>
      <c r="H7" s="15"/>
      <c r="I7" s="15"/>
      <c r="J7" s="15"/>
      <c r="K7" s="15"/>
      <c r="L7" s="15">
        <v>9</v>
      </c>
      <c r="M7" s="15"/>
      <c r="N7" s="15"/>
      <c r="O7" s="15"/>
      <c r="P7" s="15"/>
      <c r="Q7" s="16">
        <f>SUM(B7:P7)</f>
        <v>10</v>
      </c>
      <c r="R7" s="1" t="s">
        <v>1</v>
      </c>
    </row>
    <row r="9" spans="1:18" ht="15.5" x14ac:dyDescent="0.35">
      <c r="A9" s="64" t="s">
        <v>144</v>
      </c>
      <c r="B9" s="85">
        <f>Results!L8</f>
        <v>465</v>
      </c>
      <c r="C9" s="85">
        <f>Results!L9</f>
        <v>2270</v>
      </c>
      <c r="D9" s="85">
        <f>Results!L10</f>
        <v>1800</v>
      </c>
      <c r="E9" s="85">
        <f>Results!L11</f>
        <v>2354</v>
      </c>
      <c r="F9" s="85">
        <f>Results!L12</f>
        <v>59823</v>
      </c>
      <c r="G9" s="85">
        <f>Results!L13</f>
        <v>62174</v>
      </c>
      <c r="H9" s="85">
        <f>Results!L14</f>
        <v>2380</v>
      </c>
      <c r="I9" s="85">
        <f>Results!L15</f>
        <v>30028</v>
      </c>
      <c r="J9" s="85">
        <f>Results!L16</f>
        <v>29144</v>
      </c>
      <c r="K9" s="85">
        <f>Results!L17</f>
        <v>25380</v>
      </c>
      <c r="L9" s="85">
        <f>Results!L18</f>
        <v>88084</v>
      </c>
      <c r="M9" s="85">
        <f>Results!L19</f>
        <v>826</v>
      </c>
      <c r="N9" s="85">
        <f>Results!L20</f>
        <v>750</v>
      </c>
      <c r="O9" s="85">
        <f>Results!L21</f>
        <v>1397</v>
      </c>
      <c r="P9" s="85">
        <f>Results!L22</f>
        <v>374</v>
      </c>
      <c r="Q9" s="86">
        <f>SUM(B9:P9)</f>
        <v>307249</v>
      </c>
    </row>
    <row r="10" spans="1:18" ht="15.5" x14ac:dyDescent="0.35">
      <c r="A10" s="61" t="s">
        <v>145</v>
      </c>
      <c r="B10" s="66">
        <f t="shared" ref="B10:P10" si="0">B9/(B7+1)</f>
        <v>465</v>
      </c>
      <c r="C10" s="66">
        <f t="shared" si="0"/>
        <v>2270</v>
      </c>
      <c r="D10" s="66">
        <f t="shared" si="0"/>
        <v>1800</v>
      </c>
      <c r="E10" s="66">
        <f t="shared" si="0"/>
        <v>2354</v>
      </c>
      <c r="F10" s="66">
        <f t="shared" si="0"/>
        <v>59823</v>
      </c>
      <c r="G10" s="66">
        <f t="shared" si="0"/>
        <v>31087</v>
      </c>
      <c r="H10" s="66">
        <f t="shared" si="0"/>
        <v>2380</v>
      </c>
      <c r="I10" s="66">
        <f t="shared" si="0"/>
        <v>30028</v>
      </c>
      <c r="J10" s="66">
        <f t="shared" si="0"/>
        <v>29144</v>
      </c>
      <c r="K10" s="66">
        <f t="shared" si="0"/>
        <v>25380</v>
      </c>
      <c r="L10" s="66">
        <f t="shared" si="0"/>
        <v>8808.4</v>
      </c>
      <c r="M10" s="66">
        <f t="shared" si="0"/>
        <v>826</v>
      </c>
      <c r="N10" s="66">
        <f t="shared" si="0"/>
        <v>750</v>
      </c>
      <c r="O10" s="66">
        <f t="shared" si="0"/>
        <v>1397</v>
      </c>
      <c r="P10" s="66">
        <f t="shared" si="0"/>
        <v>374</v>
      </c>
      <c r="Q10" s="67"/>
    </row>
    <row r="11" spans="1:18" ht="15.5" x14ac:dyDescent="0.35">
      <c r="A11" s="61" t="s">
        <v>146</v>
      </c>
      <c r="B11" s="68">
        <f t="shared" ref="B11:P11" si="1">IF(B10=MAX($B10:$P10),1,0)</f>
        <v>0</v>
      </c>
      <c r="C11" s="68">
        <f t="shared" si="1"/>
        <v>0</v>
      </c>
      <c r="D11" s="68">
        <f t="shared" si="1"/>
        <v>0</v>
      </c>
      <c r="E11" s="68">
        <f t="shared" si="1"/>
        <v>0</v>
      </c>
      <c r="F11" s="68">
        <f t="shared" si="1"/>
        <v>1</v>
      </c>
      <c r="G11" s="68">
        <f t="shared" si="1"/>
        <v>0</v>
      </c>
      <c r="H11" s="68">
        <f t="shared" si="1"/>
        <v>0</v>
      </c>
      <c r="I11" s="68">
        <f t="shared" si="1"/>
        <v>0</v>
      </c>
      <c r="J11" s="68">
        <f t="shared" si="1"/>
        <v>0</v>
      </c>
      <c r="K11" s="68">
        <f t="shared" si="1"/>
        <v>0</v>
      </c>
      <c r="L11" s="68">
        <f t="shared" si="1"/>
        <v>0</v>
      </c>
      <c r="M11" s="68">
        <f t="shared" si="1"/>
        <v>0</v>
      </c>
      <c r="N11" s="68">
        <f t="shared" si="1"/>
        <v>0</v>
      </c>
      <c r="O11" s="68">
        <f t="shared" si="1"/>
        <v>0</v>
      </c>
      <c r="P11" s="68">
        <f t="shared" si="1"/>
        <v>0</v>
      </c>
      <c r="Q11" s="67"/>
    </row>
    <row r="12" spans="1:18" ht="15.5" x14ac:dyDescent="0.35">
      <c r="A12" s="61" t="s">
        <v>147</v>
      </c>
      <c r="B12" s="66">
        <f t="shared" ref="B12:P12" si="2">B9/(B7+B11+1)</f>
        <v>465</v>
      </c>
      <c r="C12" s="66">
        <f t="shared" si="2"/>
        <v>2270</v>
      </c>
      <c r="D12" s="66">
        <f t="shared" si="2"/>
        <v>1800</v>
      </c>
      <c r="E12" s="66">
        <f t="shared" si="2"/>
        <v>2354</v>
      </c>
      <c r="F12" s="66">
        <f t="shared" si="2"/>
        <v>29911.5</v>
      </c>
      <c r="G12" s="66">
        <f t="shared" si="2"/>
        <v>31087</v>
      </c>
      <c r="H12" s="66">
        <f t="shared" si="2"/>
        <v>2380</v>
      </c>
      <c r="I12" s="66">
        <f t="shared" si="2"/>
        <v>30028</v>
      </c>
      <c r="J12" s="66">
        <f t="shared" si="2"/>
        <v>29144</v>
      </c>
      <c r="K12" s="66">
        <f t="shared" si="2"/>
        <v>25380</v>
      </c>
      <c r="L12" s="66">
        <f t="shared" si="2"/>
        <v>8808.4</v>
      </c>
      <c r="M12" s="66">
        <f t="shared" si="2"/>
        <v>826</v>
      </c>
      <c r="N12" s="66">
        <f t="shared" si="2"/>
        <v>750</v>
      </c>
      <c r="O12" s="66">
        <f t="shared" si="2"/>
        <v>1397</v>
      </c>
      <c r="P12" s="66">
        <f t="shared" si="2"/>
        <v>374</v>
      </c>
      <c r="Q12" s="67"/>
    </row>
    <row r="13" spans="1:18" ht="15.5" x14ac:dyDescent="0.35">
      <c r="A13" s="61" t="s">
        <v>146</v>
      </c>
      <c r="B13" s="68">
        <f t="shared" ref="B13:P13" si="3">IF(B12=MAX($B12:$P12),1,0)</f>
        <v>0</v>
      </c>
      <c r="C13" s="68">
        <f t="shared" si="3"/>
        <v>0</v>
      </c>
      <c r="D13" s="68">
        <f t="shared" si="3"/>
        <v>0</v>
      </c>
      <c r="E13" s="68">
        <f t="shared" si="3"/>
        <v>0</v>
      </c>
      <c r="F13" s="68">
        <f t="shared" si="3"/>
        <v>0</v>
      </c>
      <c r="G13" s="68">
        <f t="shared" si="3"/>
        <v>1</v>
      </c>
      <c r="H13" s="68">
        <f t="shared" si="3"/>
        <v>0</v>
      </c>
      <c r="I13" s="68">
        <f t="shared" si="3"/>
        <v>0</v>
      </c>
      <c r="J13" s="68">
        <f t="shared" si="3"/>
        <v>0</v>
      </c>
      <c r="K13" s="68">
        <f t="shared" si="3"/>
        <v>0</v>
      </c>
      <c r="L13" s="68">
        <f t="shared" si="3"/>
        <v>0</v>
      </c>
      <c r="M13" s="68">
        <f t="shared" si="3"/>
        <v>0</v>
      </c>
      <c r="N13" s="68">
        <f t="shared" si="3"/>
        <v>0</v>
      </c>
      <c r="O13" s="68">
        <f t="shared" si="3"/>
        <v>0</v>
      </c>
      <c r="P13" s="68">
        <f t="shared" si="3"/>
        <v>0</v>
      </c>
      <c r="Q13" s="67"/>
    </row>
    <row r="14" spans="1:18" ht="15.5" x14ac:dyDescent="0.35">
      <c r="A14" s="61" t="s">
        <v>148</v>
      </c>
      <c r="B14" s="66">
        <f t="shared" ref="B14:P14" si="4">B9/(B7+B11+B13+1)</f>
        <v>465</v>
      </c>
      <c r="C14" s="66">
        <f t="shared" si="4"/>
        <v>2270</v>
      </c>
      <c r="D14" s="66">
        <f t="shared" si="4"/>
        <v>1800</v>
      </c>
      <c r="E14" s="66">
        <f t="shared" si="4"/>
        <v>2354</v>
      </c>
      <c r="F14" s="66">
        <f t="shared" si="4"/>
        <v>29911.5</v>
      </c>
      <c r="G14" s="66">
        <f t="shared" si="4"/>
        <v>20724.666666666668</v>
      </c>
      <c r="H14" s="66">
        <f t="shared" si="4"/>
        <v>2380</v>
      </c>
      <c r="I14" s="66">
        <f t="shared" si="4"/>
        <v>30028</v>
      </c>
      <c r="J14" s="66">
        <f t="shared" si="4"/>
        <v>29144</v>
      </c>
      <c r="K14" s="66">
        <f t="shared" si="4"/>
        <v>25380</v>
      </c>
      <c r="L14" s="66">
        <f t="shared" si="4"/>
        <v>8808.4</v>
      </c>
      <c r="M14" s="66">
        <f t="shared" si="4"/>
        <v>826</v>
      </c>
      <c r="N14" s="66">
        <f t="shared" si="4"/>
        <v>750</v>
      </c>
      <c r="O14" s="66">
        <f t="shared" si="4"/>
        <v>1397</v>
      </c>
      <c r="P14" s="66">
        <f t="shared" si="4"/>
        <v>374</v>
      </c>
      <c r="Q14" s="67"/>
    </row>
    <row r="15" spans="1:18" ht="15.5" x14ac:dyDescent="0.35">
      <c r="A15" s="61" t="s">
        <v>146</v>
      </c>
      <c r="B15" s="68">
        <f t="shared" ref="B15:P15" si="5">IF(B14=MAX($B14:$P14),1,0)</f>
        <v>0</v>
      </c>
      <c r="C15" s="68">
        <f t="shared" si="5"/>
        <v>0</v>
      </c>
      <c r="D15" s="68">
        <f t="shared" si="5"/>
        <v>0</v>
      </c>
      <c r="E15" s="68">
        <f t="shared" si="5"/>
        <v>0</v>
      </c>
      <c r="F15" s="68">
        <f t="shared" si="5"/>
        <v>0</v>
      </c>
      <c r="G15" s="68">
        <f t="shared" si="5"/>
        <v>0</v>
      </c>
      <c r="H15" s="68">
        <f t="shared" si="5"/>
        <v>0</v>
      </c>
      <c r="I15" s="68">
        <f t="shared" si="5"/>
        <v>1</v>
      </c>
      <c r="J15" s="68">
        <f t="shared" si="5"/>
        <v>0</v>
      </c>
      <c r="K15" s="68">
        <f t="shared" si="5"/>
        <v>0</v>
      </c>
      <c r="L15" s="68">
        <f t="shared" si="5"/>
        <v>0</v>
      </c>
      <c r="M15" s="68">
        <f t="shared" si="5"/>
        <v>0</v>
      </c>
      <c r="N15" s="68">
        <f t="shared" si="5"/>
        <v>0</v>
      </c>
      <c r="O15" s="68">
        <f t="shared" si="5"/>
        <v>0</v>
      </c>
      <c r="P15" s="68">
        <f t="shared" si="5"/>
        <v>0</v>
      </c>
      <c r="Q15" s="67"/>
    </row>
    <row r="16" spans="1:18" ht="15.5" x14ac:dyDescent="0.35">
      <c r="A16" s="61" t="s">
        <v>149</v>
      </c>
      <c r="B16" s="66">
        <f t="shared" ref="B16:P16" si="6">B9/(B7+B11+B13+B15+1)</f>
        <v>465</v>
      </c>
      <c r="C16" s="66">
        <f t="shared" si="6"/>
        <v>2270</v>
      </c>
      <c r="D16" s="66">
        <f t="shared" si="6"/>
        <v>1800</v>
      </c>
      <c r="E16" s="66">
        <f t="shared" si="6"/>
        <v>2354</v>
      </c>
      <c r="F16" s="66">
        <f t="shared" si="6"/>
        <v>29911.5</v>
      </c>
      <c r="G16" s="66">
        <f t="shared" si="6"/>
        <v>20724.666666666668</v>
      </c>
      <c r="H16" s="66">
        <f t="shared" si="6"/>
        <v>2380</v>
      </c>
      <c r="I16" s="66">
        <f t="shared" si="6"/>
        <v>15014</v>
      </c>
      <c r="J16" s="66">
        <f t="shared" si="6"/>
        <v>29144</v>
      </c>
      <c r="K16" s="66">
        <f t="shared" si="6"/>
        <v>25380</v>
      </c>
      <c r="L16" s="66">
        <f t="shared" si="6"/>
        <v>8808.4</v>
      </c>
      <c r="M16" s="66">
        <f t="shared" si="6"/>
        <v>826</v>
      </c>
      <c r="N16" s="66">
        <f t="shared" si="6"/>
        <v>750</v>
      </c>
      <c r="O16" s="66">
        <f t="shared" si="6"/>
        <v>1397</v>
      </c>
      <c r="P16" s="66">
        <f t="shared" si="6"/>
        <v>374</v>
      </c>
      <c r="Q16" s="67"/>
    </row>
    <row r="17" spans="1:18" ht="15.5" x14ac:dyDescent="0.35">
      <c r="A17" s="61" t="s">
        <v>146</v>
      </c>
      <c r="B17" s="68">
        <f t="shared" ref="B17:P17" si="7">IF(B16=MAX($B16:$P16),1,0)</f>
        <v>0</v>
      </c>
      <c r="C17" s="68">
        <f t="shared" si="7"/>
        <v>0</v>
      </c>
      <c r="D17" s="68">
        <f t="shared" si="7"/>
        <v>0</v>
      </c>
      <c r="E17" s="68">
        <f t="shared" si="7"/>
        <v>0</v>
      </c>
      <c r="F17" s="68">
        <f t="shared" si="7"/>
        <v>1</v>
      </c>
      <c r="G17" s="68">
        <f t="shared" si="7"/>
        <v>0</v>
      </c>
      <c r="H17" s="68">
        <f t="shared" si="7"/>
        <v>0</v>
      </c>
      <c r="I17" s="68">
        <f t="shared" si="7"/>
        <v>0</v>
      </c>
      <c r="J17" s="68">
        <f t="shared" si="7"/>
        <v>0</v>
      </c>
      <c r="K17" s="68">
        <f t="shared" si="7"/>
        <v>0</v>
      </c>
      <c r="L17" s="68">
        <f t="shared" si="7"/>
        <v>0</v>
      </c>
      <c r="M17" s="68">
        <f t="shared" si="7"/>
        <v>0</v>
      </c>
      <c r="N17" s="68">
        <f t="shared" si="7"/>
        <v>0</v>
      </c>
      <c r="O17" s="68">
        <f t="shared" si="7"/>
        <v>0</v>
      </c>
      <c r="P17" s="68">
        <f t="shared" si="7"/>
        <v>0</v>
      </c>
      <c r="Q17" s="67"/>
    </row>
    <row r="18" spans="1:18" ht="15.5" x14ac:dyDescent="0.35">
      <c r="A18" s="61" t="s">
        <v>150</v>
      </c>
      <c r="B18" s="66">
        <f t="shared" ref="B18:P18" si="8">B9/(B7+B11+B13+B15+B17+1)</f>
        <v>465</v>
      </c>
      <c r="C18" s="66">
        <f t="shared" si="8"/>
        <v>2270</v>
      </c>
      <c r="D18" s="66">
        <f t="shared" si="8"/>
        <v>1800</v>
      </c>
      <c r="E18" s="66">
        <f t="shared" si="8"/>
        <v>2354</v>
      </c>
      <c r="F18" s="66">
        <f t="shared" si="8"/>
        <v>19941</v>
      </c>
      <c r="G18" s="66">
        <f t="shared" si="8"/>
        <v>20724.666666666668</v>
      </c>
      <c r="H18" s="66">
        <f t="shared" si="8"/>
        <v>2380</v>
      </c>
      <c r="I18" s="66">
        <f t="shared" si="8"/>
        <v>15014</v>
      </c>
      <c r="J18" s="66">
        <f t="shared" si="8"/>
        <v>29144</v>
      </c>
      <c r="K18" s="66">
        <f t="shared" si="8"/>
        <v>25380</v>
      </c>
      <c r="L18" s="66">
        <f t="shared" si="8"/>
        <v>8808.4</v>
      </c>
      <c r="M18" s="66">
        <f t="shared" si="8"/>
        <v>826</v>
      </c>
      <c r="N18" s="66">
        <f t="shared" si="8"/>
        <v>750</v>
      </c>
      <c r="O18" s="66">
        <f t="shared" si="8"/>
        <v>1397</v>
      </c>
      <c r="P18" s="66">
        <f t="shared" si="8"/>
        <v>374</v>
      </c>
      <c r="Q18" s="67"/>
    </row>
    <row r="19" spans="1:18" ht="15.5" x14ac:dyDescent="0.35">
      <c r="A19" s="61" t="s">
        <v>146</v>
      </c>
      <c r="B19" s="68">
        <f t="shared" ref="B19:P19" si="9">IF(B18=MAX($B18:$P18),1,0)</f>
        <v>0</v>
      </c>
      <c r="C19" s="68">
        <f t="shared" si="9"/>
        <v>0</v>
      </c>
      <c r="D19" s="68">
        <f t="shared" si="9"/>
        <v>0</v>
      </c>
      <c r="E19" s="68">
        <f t="shared" si="9"/>
        <v>0</v>
      </c>
      <c r="F19" s="68">
        <f t="shared" si="9"/>
        <v>0</v>
      </c>
      <c r="G19" s="68">
        <f t="shared" si="9"/>
        <v>0</v>
      </c>
      <c r="H19" s="68">
        <f t="shared" si="9"/>
        <v>0</v>
      </c>
      <c r="I19" s="68">
        <f t="shared" si="9"/>
        <v>0</v>
      </c>
      <c r="J19" s="68">
        <f t="shared" si="9"/>
        <v>1</v>
      </c>
      <c r="K19" s="68">
        <f t="shared" si="9"/>
        <v>0</v>
      </c>
      <c r="L19" s="68">
        <f t="shared" si="9"/>
        <v>0</v>
      </c>
      <c r="M19" s="68">
        <f t="shared" si="9"/>
        <v>0</v>
      </c>
      <c r="N19" s="68">
        <f t="shared" si="9"/>
        <v>0</v>
      </c>
      <c r="O19" s="68">
        <f t="shared" si="9"/>
        <v>0</v>
      </c>
      <c r="P19" s="68">
        <f t="shared" si="9"/>
        <v>0</v>
      </c>
      <c r="Q19" s="67"/>
    </row>
    <row r="20" spans="1:18" ht="15.5" x14ac:dyDescent="0.35">
      <c r="A20" s="61" t="s">
        <v>151</v>
      </c>
      <c r="B20" s="66">
        <f t="shared" ref="B20:P20" si="10">B9/(B7+B11+B13+B15+B17+B19+1)</f>
        <v>465</v>
      </c>
      <c r="C20" s="66">
        <f t="shared" si="10"/>
        <v>2270</v>
      </c>
      <c r="D20" s="66">
        <f t="shared" si="10"/>
        <v>1800</v>
      </c>
      <c r="E20" s="66">
        <f t="shared" si="10"/>
        <v>2354</v>
      </c>
      <c r="F20" s="66">
        <f t="shared" si="10"/>
        <v>19941</v>
      </c>
      <c r="G20" s="66">
        <f t="shared" si="10"/>
        <v>20724.666666666668</v>
      </c>
      <c r="H20" s="66">
        <f t="shared" si="10"/>
        <v>2380</v>
      </c>
      <c r="I20" s="66">
        <f t="shared" si="10"/>
        <v>15014</v>
      </c>
      <c r="J20" s="66">
        <f t="shared" si="10"/>
        <v>14572</v>
      </c>
      <c r="K20" s="66">
        <f t="shared" si="10"/>
        <v>25380</v>
      </c>
      <c r="L20" s="66">
        <f t="shared" si="10"/>
        <v>8808.4</v>
      </c>
      <c r="M20" s="66">
        <f t="shared" si="10"/>
        <v>826</v>
      </c>
      <c r="N20" s="66">
        <f t="shared" si="10"/>
        <v>750</v>
      </c>
      <c r="O20" s="66">
        <f t="shared" si="10"/>
        <v>1397</v>
      </c>
      <c r="P20" s="66">
        <f t="shared" si="10"/>
        <v>374</v>
      </c>
      <c r="Q20" s="67"/>
    </row>
    <row r="21" spans="1:18" ht="15.5" x14ac:dyDescent="0.35">
      <c r="A21" s="61" t="s">
        <v>146</v>
      </c>
      <c r="B21" s="68">
        <f t="shared" ref="B21:P21" si="11">IF(B20=MAX($B20:$P20),1,0)</f>
        <v>0</v>
      </c>
      <c r="C21" s="68">
        <f t="shared" si="11"/>
        <v>0</v>
      </c>
      <c r="D21" s="68">
        <f t="shared" si="11"/>
        <v>0</v>
      </c>
      <c r="E21" s="68">
        <f t="shared" si="11"/>
        <v>0</v>
      </c>
      <c r="F21" s="68">
        <f t="shared" si="11"/>
        <v>0</v>
      </c>
      <c r="G21" s="68">
        <f t="shared" si="11"/>
        <v>0</v>
      </c>
      <c r="H21" s="68">
        <f t="shared" si="11"/>
        <v>0</v>
      </c>
      <c r="I21" s="68">
        <f t="shared" si="11"/>
        <v>0</v>
      </c>
      <c r="J21" s="68">
        <f t="shared" si="11"/>
        <v>0</v>
      </c>
      <c r="K21" s="68">
        <f t="shared" si="11"/>
        <v>1</v>
      </c>
      <c r="L21" s="68">
        <f t="shared" si="11"/>
        <v>0</v>
      </c>
      <c r="M21" s="68">
        <f t="shared" si="11"/>
        <v>0</v>
      </c>
      <c r="N21" s="68">
        <f t="shared" si="11"/>
        <v>0</v>
      </c>
      <c r="O21" s="68">
        <f t="shared" si="11"/>
        <v>0</v>
      </c>
      <c r="P21" s="68">
        <f t="shared" si="11"/>
        <v>0</v>
      </c>
      <c r="Q21" s="67"/>
    </row>
    <row r="22" spans="1:18" ht="15.5" x14ac:dyDescent="0.35">
      <c r="A22" s="61" t="s">
        <v>152</v>
      </c>
      <c r="B22" s="66">
        <f t="shared" ref="B22:P22" si="12">B9/(B7+B11+B13+B15+B17+B19+B21+1)</f>
        <v>465</v>
      </c>
      <c r="C22" s="66">
        <f t="shared" si="12"/>
        <v>2270</v>
      </c>
      <c r="D22" s="66">
        <f t="shared" si="12"/>
        <v>1800</v>
      </c>
      <c r="E22" s="66">
        <f t="shared" si="12"/>
        <v>2354</v>
      </c>
      <c r="F22" s="66">
        <f t="shared" si="12"/>
        <v>19941</v>
      </c>
      <c r="G22" s="66">
        <f t="shared" si="12"/>
        <v>20724.666666666668</v>
      </c>
      <c r="H22" s="66">
        <f t="shared" si="12"/>
        <v>2380</v>
      </c>
      <c r="I22" s="66">
        <f t="shared" si="12"/>
        <v>15014</v>
      </c>
      <c r="J22" s="66">
        <f t="shared" si="12"/>
        <v>14572</v>
      </c>
      <c r="K22" s="66">
        <f t="shared" si="12"/>
        <v>12690</v>
      </c>
      <c r="L22" s="66">
        <f t="shared" si="12"/>
        <v>8808.4</v>
      </c>
      <c r="M22" s="66">
        <f t="shared" si="12"/>
        <v>826</v>
      </c>
      <c r="N22" s="66">
        <f t="shared" si="12"/>
        <v>750</v>
      </c>
      <c r="O22" s="66">
        <f t="shared" si="12"/>
        <v>1397</v>
      </c>
      <c r="P22" s="66">
        <f t="shared" si="12"/>
        <v>374</v>
      </c>
      <c r="Q22" s="67"/>
    </row>
    <row r="23" spans="1:18" ht="15.5" x14ac:dyDescent="0.35">
      <c r="A23" s="61" t="s">
        <v>146</v>
      </c>
      <c r="B23" s="68">
        <f t="shared" ref="B23:P23" si="13">IF(B22=MAX($B22:$P22),1,0)</f>
        <v>0</v>
      </c>
      <c r="C23" s="68">
        <f t="shared" si="13"/>
        <v>0</v>
      </c>
      <c r="D23" s="68">
        <f t="shared" si="13"/>
        <v>0</v>
      </c>
      <c r="E23" s="68">
        <f t="shared" si="13"/>
        <v>0</v>
      </c>
      <c r="F23" s="68">
        <f t="shared" si="13"/>
        <v>0</v>
      </c>
      <c r="G23" s="68">
        <f t="shared" si="13"/>
        <v>1</v>
      </c>
      <c r="H23" s="68">
        <f t="shared" si="13"/>
        <v>0</v>
      </c>
      <c r="I23" s="68">
        <f t="shared" si="13"/>
        <v>0</v>
      </c>
      <c r="J23" s="68">
        <f t="shared" si="13"/>
        <v>0</v>
      </c>
      <c r="K23" s="68">
        <f t="shared" si="13"/>
        <v>0</v>
      </c>
      <c r="L23" s="68">
        <f t="shared" si="13"/>
        <v>0</v>
      </c>
      <c r="M23" s="68">
        <f t="shared" si="13"/>
        <v>0</v>
      </c>
      <c r="N23" s="68">
        <f t="shared" si="13"/>
        <v>0</v>
      </c>
      <c r="O23" s="68">
        <f t="shared" si="13"/>
        <v>0</v>
      </c>
      <c r="P23" s="68">
        <f t="shared" si="13"/>
        <v>0</v>
      </c>
      <c r="Q23" s="67"/>
    </row>
    <row r="24" spans="1:18" ht="58" x14ac:dyDescent="0.35">
      <c r="A24" s="61"/>
      <c r="B24" s="14" t="str">
        <f t="shared" ref="B24:P24" si="14">B5</f>
        <v>ADVANCE UK</v>
      </c>
      <c r="C24" s="14" t="str">
        <f t="shared" si="14"/>
        <v>ALLIANCE TO LIBERATE SCOTLAND</v>
      </c>
      <c r="D24" s="14" t="str">
        <f t="shared" si="14"/>
        <v>INDEPENDENCE FOR SCOTLAND PARTY</v>
      </c>
      <c r="E24" s="14" t="str">
        <f t="shared" si="14"/>
        <v>INDEPENDENT GREEN VOICE</v>
      </c>
      <c r="F24" s="14" t="str">
        <f t="shared" si="14"/>
        <v>REFORM UK</v>
      </c>
      <c r="G24" s="14" t="str">
        <f t="shared" si="14"/>
        <v>SCOTTISH CONSERVATIVE AND UNIONIST PARTY</v>
      </c>
      <c r="H24" s="14" t="str">
        <f t="shared" si="14"/>
        <v>SCOTTISH FAMILY PARTY</v>
      </c>
      <c r="I24" s="14" t="str">
        <f t="shared" si="14"/>
        <v>SCOTTISH GREEN PARTY</v>
      </c>
      <c r="J24" s="14" t="str">
        <f t="shared" si="14"/>
        <v>SCOTTISH LABOUR PARTY</v>
      </c>
      <c r="K24" s="14" t="str">
        <f t="shared" si="14"/>
        <v>SCOTTISH LIBERAL DEMOCRATS</v>
      </c>
      <c r="L24" s="14" t="str">
        <f>L5</f>
        <v>SCOTTISH NATIONAL PARTY (SNP)</v>
      </c>
      <c r="M24" s="14" t="str">
        <f t="shared" si="14"/>
        <v>SCOTTISH SOCIALIST PARTY</v>
      </c>
      <c r="N24" s="14" t="str">
        <f t="shared" si="14"/>
        <v>WORKERS PARTY OF BRITAIN</v>
      </c>
      <c r="O24" s="14" t="str">
        <f t="shared" si="14"/>
        <v>BOULTON, Marie</v>
      </c>
      <c r="P24" s="14" t="str">
        <f t="shared" si="14"/>
        <v>LEASK, Iris Alexandra</v>
      </c>
      <c r="Q24" s="69"/>
    </row>
    <row r="25" spans="1:18" s="1" customFormat="1" ht="24" customHeight="1" x14ac:dyDescent="0.35">
      <c r="A25" s="63" t="s">
        <v>153</v>
      </c>
      <c r="B25" s="70"/>
      <c r="C25" s="70"/>
      <c r="D25" s="70"/>
      <c r="E25" s="70"/>
      <c r="F25" s="70">
        <v>2</v>
      </c>
      <c r="G25" s="70">
        <v>2</v>
      </c>
      <c r="H25" s="70"/>
      <c r="I25" s="70">
        <v>1</v>
      </c>
      <c r="J25" s="70">
        <v>1</v>
      </c>
      <c r="K25" s="70">
        <v>1</v>
      </c>
      <c r="L25" s="70"/>
      <c r="M25" s="70"/>
      <c r="N25" s="70"/>
      <c r="O25" s="70"/>
      <c r="P25" s="70"/>
      <c r="Q25" s="71">
        <f>SUM(B25:P25)</f>
        <v>7</v>
      </c>
      <c r="R25" s="1" t="s">
        <v>154</v>
      </c>
    </row>
  </sheetData>
  <mergeCells count="1">
    <mergeCell ref="C3:E3"/>
  </mergeCells>
  <conditionalFormatting sqref="B11:P11 B13:P13 B15:P15 B17:P17 B19:P19 B21:P21 B23:P23">
    <cfRule type="cellIs" dxfId="1" priority="17" stopIfTrue="1" operator="greaterThanOrEqual">
      <formula>1</formula>
    </cfRule>
  </conditionalFormatting>
  <conditionalFormatting sqref="B11:P13 B15:P15 B17:P17 B19:P19 B21:P21 B23:P23">
    <cfRule type="cellIs" dxfId="0" priority="13" operator="equal">
      <formula>1</formula>
    </cfRule>
  </conditionalFormatting>
  <printOptions horizontalCentered="1" verticalCentered="1" gridLines="1"/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topLeftCell="A20" zoomScale="60" zoomScaleNormal="60" workbookViewId="0">
      <selection sqref="A1:E55"/>
    </sheetView>
  </sheetViews>
  <sheetFormatPr defaultColWidth="24.1796875" defaultRowHeight="15.5" x14ac:dyDescent="0.35"/>
  <cols>
    <col min="1" max="1" width="77.81640625" style="4" customWidth="1"/>
    <col min="2" max="2" width="59.81640625" style="4" bestFit="1" customWidth="1"/>
    <col min="3" max="3" width="16.1796875" style="3" customWidth="1"/>
    <col min="4" max="4" width="16.1796875" style="9" customWidth="1"/>
    <col min="5" max="5" width="26.453125" style="4" customWidth="1"/>
    <col min="6" max="6" width="46.453125" style="4" customWidth="1"/>
    <col min="7" max="7" width="11.453125" style="4" customWidth="1"/>
    <col min="8" max="8" width="17.453125" style="4" customWidth="1"/>
    <col min="9" max="9" width="10.81640625" style="4" customWidth="1"/>
    <col min="10" max="10" width="13.54296875" style="4" customWidth="1"/>
    <col min="11" max="11" width="9.453125" style="4" customWidth="1"/>
    <col min="12" max="12" width="9" style="4" customWidth="1"/>
    <col min="13" max="13" width="8.453125" style="4" customWidth="1"/>
    <col min="14" max="14" width="9.54296875" style="4" customWidth="1"/>
    <col min="15" max="15" width="14" style="4" customWidth="1"/>
    <col min="16" max="16" width="11" style="4" customWidth="1"/>
    <col min="17" max="256" width="24.1796875" style="4"/>
    <col min="257" max="257" width="77.1796875" style="4" customWidth="1"/>
    <col min="258" max="258" width="16.453125" style="4" customWidth="1"/>
    <col min="259" max="259" width="27.453125" style="4" customWidth="1"/>
    <col min="260" max="260" width="16.1796875" style="4" customWidth="1"/>
    <col min="261" max="261" width="11.81640625" style="4" customWidth="1"/>
    <col min="262" max="262" width="46.453125" style="4" customWidth="1"/>
    <col min="263" max="263" width="11.453125" style="4" customWidth="1"/>
    <col min="264" max="264" width="17.453125" style="4" customWidth="1"/>
    <col min="265" max="265" width="10.81640625" style="4" customWidth="1"/>
    <col min="266" max="266" width="13.54296875" style="4" customWidth="1"/>
    <col min="267" max="267" width="9.453125" style="4" customWidth="1"/>
    <col min="268" max="268" width="9" style="4" customWidth="1"/>
    <col min="269" max="269" width="8.453125" style="4" customWidth="1"/>
    <col min="270" max="270" width="9.54296875" style="4" customWidth="1"/>
    <col min="271" max="271" width="14" style="4" customWidth="1"/>
    <col min="272" max="272" width="11" style="4" customWidth="1"/>
    <col min="273" max="512" width="24.1796875" style="4"/>
    <col min="513" max="513" width="77.1796875" style="4" customWidth="1"/>
    <col min="514" max="514" width="16.453125" style="4" customWidth="1"/>
    <col min="515" max="515" width="27.453125" style="4" customWidth="1"/>
    <col min="516" max="516" width="16.1796875" style="4" customWidth="1"/>
    <col min="517" max="517" width="11.81640625" style="4" customWidth="1"/>
    <col min="518" max="518" width="46.453125" style="4" customWidth="1"/>
    <col min="519" max="519" width="11.453125" style="4" customWidth="1"/>
    <col min="520" max="520" width="17.453125" style="4" customWidth="1"/>
    <col min="521" max="521" width="10.81640625" style="4" customWidth="1"/>
    <col min="522" max="522" width="13.54296875" style="4" customWidth="1"/>
    <col min="523" max="523" width="9.453125" style="4" customWidth="1"/>
    <col min="524" max="524" width="9" style="4" customWidth="1"/>
    <col min="525" max="525" width="8.453125" style="4" customWidth="1"/>
    <col min="526" max="526" width="9.54296875" style="4" customWidth="1"/>
    <col min="527" max="527" width="14" style="4" customWidth="1"/>
    <col min="528" max="528" width="11" style="4" customWidth="1"/>
    <col min="529" max="768" width="24.1796875" style="4"/>
    <col min="769" max="769" width="77.1796875" style="4" customWidth="1"/>
    <col min="770" max="770" width="16.453125" style="4" customWidth="1"/>
    <col min="771" max="771" width="27.453125" style="4" customWidth="1"/>
    <col min="772" max="772" width="16.1796875" style="4" customWidth="1"/>
    <col min="773" max="773" width="11.81640625" style="4" customWidth="1"/>
    <col min="774" max="774" width="46.453125" style="4" customWidth="1"/>
    <col min="775" max="775" width="11.453125" style="4" customWidth="1"/>
    <col min="776" max="776" width="17.453125" style="4" customWidth="1"/>
    <col min="777" max="777" width="10.81640625" style="4" customWidth="1"/>
    <col min="778" max="778" width="13.54296875" style="4" customWidth="1"/>
    <col min="779" max="779" width="9.453125" style="4" customWidth="1"/>
    <col min="780" max="780" width="9" style="4" customWidth="1"/>
    <col min="781" max="781" width="8.453125" style="4" customWidth="1"/>
    <col min="782" max="782" width="9.54296875" style="4" customWidth="1"/>
    <col min="783" max="783" width="14" style="4" customWidth="1"/>
    <col min="784" max="784" width="11" style="4" customWidth="1"/>
    <col min="785" max="1024" width="24.1796875" style="4"/>
    <col min="1025" max="1025" width="77.1796875" style="4" customWidth="1"/>
    <col min="1026" max="1026" width="16.453125" style="4" customWidth="1"/>
    <col min="1027" max="1027" width="27.453125" style="4" customWidth="1"/>
    <col min="1028" max="1028" width="16.1796875" style="4" customWidth="1"/>
    <col min="1029" max="1029" width="11.81640625" style="4" customWidth="1"/>
    <col min="1030" max="1030" width="46.453125" style="4" customWidth="1"/>
    <col min="1031" max="1031" width="11.453125" style="4" customWidth="1"/>
    <col min="1032" max="1032" width="17.453125" style="4" customWidth="1"/>
    <col min="1033" max="1033" width="10.81640625" style="4" customWidth="1"/>
    <col min="1034" max="1034" width="13.54296875" style="4" customWidth="1"/>
    <col min="1035" max="1035" width="9.453125" style="4" customWidth="1"/>
    <col min="1036" max="1036" width="9" style="4" customWidth="1"/>
    <col min="1037" max="1037" width="8.453125" style="4" customWidth="1"/>
    <col min="1038" max="1038" width="9.54296875" style="4" customWidth="1"/>
    <col min="1039" max="1039" width="14" style="4" customWidth="1"/>
    <col min="1040" max="1040" width="11" style="4" customWidth="1"/>
    <col min="1041" max="1280" width="24.1796875" style="4"/>
    <col min="1281" max="1281" width="77.1796875" style="4" customWidth="1"/>
    <col min="1282" max="1282" width="16.453125" style="4" customWidth="1"/>
    <col min="1283" max="1283" width="27.453125" style="4" customWidth="1"/>
    <col min="1284" max="1284" width="16.1796875" style="4" customWidth="1"/>
    <col min="1285" max="1285" width="11.81640625" style="4" customWidth="1"/>
    <col min="1286" max="1286" width="46.453125" style="4" customWidth="1"/>
    <col min="1287" max="1287" width="11.453125" style="4" customWidth="1"/>
    <col min="1288" max="1288" width="17.453125" style="4" customWidth="1"/>
    <col min="1289" max="1289" width="10.81640625" style="4" customWidth="1"/>
    <col min="1290" max="1290" width="13.54296875" style="4" customWidth="1"/>
    <col min="1291" max="1291" width="9.453125" style="4" customWidth="1"/>
    <col min="1292" max="1292" width="9" style="4" customWidth="1"/>
    <col min="1293" max="1293" width="8.453125" style="4" customWidth="1"/>
    <col min="1294" max="1294" width="9.54296875" style="4" customWidth="1"/>
    <col min="1295" max="1295" width="14" style="4" customWidth="1"/>
    <col min="1296" max="1296" width="11" style="4" customWidth="1"/>
    <col min="1297" max="1536" width="24.1796875" style="4"/>
    <col min="1537" max="1537" width="77.1796875" style="4" customWidth="1"/>
    <col min="1538" max="1538" width="16.453125" style="4" customWidth="1"/>
    <col min="1539" max="1539" width="27.453125" style="4" customWidth="1"/>
    <col min="1540" max="1540" width="16.1796875" style="4" customWidth="1"/>
    <col min="1541" max="1541" width="11.81640625" style="4" customWidth="1"/>
    <col min="1542" max="1542" width="46.453125" style="4" customWidth="1"/>
    <col min="1543" max="1543" width="11.453125" style="4" customWidth="1"/>
    <col min="1544" max="1544" width="17.453125" style="4" customWidth="1"/>
    <col min="1545" max="1545" width="10.81640625" style="4" customWidth="1"/>
    <col min="1546" max="1546" width="13.54296875" style="4" customWidth="1"/>
    <col min="1547" max="1547" width="9.453125" style="4" customWidth="1"/>
    <col min="1548" max="1548" width="9" style="4" customWidth="1"/>
    <col min="1549" max="1549" width="8.453125" style="4" customWidth="1"/>
    <col min="1550" max="1550" width="9.54296875" style="4" customWidth="1"/>
    <col min="1551" max="1551" width="14" style="4" customWidth="1"/>
    <col min="1552" max="1552" width="11" style="4" customWidth="1"/>
    <col min="1553" max="1792" width="24.1796875" style="4"/>
    <col min="1793" max="1793" width="77.1796875" style="4" customWidth="1"/>
    <col min="1794" max="1794" width="16.453125" style="4" customWidth="1"/>
    <col min="1795" max="1795" width="27.453125" style="4" customWidth="1"/>
    <col min="1796" max="1796" width="16.1796875" style="4" customWidth="1"/>
    <col min="1797" max="1797" width="11.81640625" style="4" customWidth="1"/>
    <col min="1798" max="1798" width="46.453125" style="4" customWidth="1"/>
    <col min="1799" max="1799" width="11.453125" style="4" customWidth="1"/>
    <col min="1800" max="1800" width="17.453125" style="4" customWidth="1"/>
    <col min="1801" max="1801" width="10.81640625" style="4" customWidth="1"/>
    <col min="1802" max="1802" width="13.54296875" style="4" customWidth="1"/>
    <col min="1803" max="1803" width="9.453125" style="4" customWidth="1"/>
    <col min="1804" max="1804" width="9" style="4" customWidth="1"/>
    <col min="1805" max="1805" width="8.453125" style="4" customWidth="1"/>
    <col min="1806" max="1806" width="9.54296875" style="4" customWidth="1"/>
    <col min="1807" max="1807" width="14" style="4" customWidth="1"/>
    <col min="1808" max="1808" width="11" style="4" customWidth="1"/>
    <col min="1809" max="2048" width="24.1796875" style="4"/>
    <col min="2049" max="2049" width="77.1796875" style="4" customWidth="1"/>
    <col min="2050" max="2050" width="16.453125" style="4" customWidth="1"/>
    <col min="2051" max="2051" width="27.453125" style="4" customWidth="1"/>
    <col min="2052" max="2052" width="16.1796875" style="4" customWidth="1"/>
    <col min="2053" max="2053" width="11.81640625" style="4" customWidth="1"/>
    <col min="2054" max="2054" width="46.453125" style="4" customWidth="1"/>
    <col min="2055" max="2055" width="11.453125" style="4" customWidth="1"/>
    <col min="2056" max="2056" width="17.453125" style="4" customWidth="1"/>
    <col min="2057" max="2057" width="10.81640625" style="4" customWidth="1"/>
    <col min="2058" max="2058" width="13.54296875" style="4" customWidth="1"/>
    <col min="2059" max="2059" width="9.453125" style="4" customWidth="1"/>
    <col min="2060" max="2060" width="9" style="4" customWidth="1"/>
    <col min="2061" max="2061" width="8.453125" style="4" customWidth="1"/>
    <col min="2062" max="2062" width="9.54296875" style="4" customWidth="1"/>
    <col min="2063" max="2063" width="14" style="4" customWidth="1"/>
    <col min="2064" max="2064" width="11" style="4" customWidth="1"/>
    <col min="2065" max="2304" width="24.1796875" style="4"/>
    <col min="2305" max="2305" width="77.1796875" style="4" customWidth="1"/>
    <col min="2306" max="2306" width="16.453125" style="4" customWidth="1"/>
    <col min="2307" max="2307" width="27.453125" style="4" customWidth="1"/>
    <col min="2308" max="2308" width="16.1796875" style="4" customWidth="1"/>
    <col min="2309" max="2309" width="11.81640625" style="4" customWidth="1"/>
    <col min="2310" max="2310" width="46.453125" style="4" customWidth="1"/>
    <col min="2311" max="2311" width="11.453125" style="4" customWidth="1"/>
    <col min="2312" max="2312" width="17.453125" style="4" customWidth="1"/>
    <col min="2313" max="2313" width="10.81640625" style="4" customWidth="1"/>
    <col min="2314" max="2314" width="13.54296875" style="4" customWidth="1"/>
    <col min="2315" max="2315" width="9.453125" style="4" customWidth="1"/>
    <col min="2316" max="2316" width="9" style="4" customWidth="1"/>
    <col min="2317" max="2317" width="8.453125" style="4" customWidth="1"/>
    <col min="2318" max="2318" width="9.54296875" style="4" customWidth="1"/>
    <col min="2319" max="2319" width="14" style="4" customWidth="1"/>
    <col min="2320" max="2320" width="11" style="4" customWidth="1"/>
    <col min="2321" max="2560" width="24.1796875" style="4"/>
    <col min="2561" max="2561" width="77.1796875" style="4" customWidth="1"/>
    <col min="2562" max="2562" width="16.453125" style="4" customWidth="1"/>
    <col min="2563" max="2563" width="27.453125" style="4" customWidth="1"/>
    <col min="2564" max="2564" width="16.1796875" style="4" customWidth="1"/>
    <col min="2565" max="2565" width="11.81640625" style="4" customWidth="1"/>
    <col min="2566" max="2566" width="46.453125" style="4" customWidth="1"/>
    <col min="2567" max="2567" width="11.453125" style="4" customWidth="1"/>
    <col min="2568" max="2568" width="17.453125" style="4" customWidth="1"/>
    <col min="2569" max="2569" width="10.81640625" style="4" customWidth="1"/>
    <col min="2570" max="2570" width="13.54296875" style="4" customWidth="1"/>
    <col min="2571" max="2571" width="9.453125" style="4" customWidth="1"/>
    <col min="2572" max="2572" width="9" style="4" customWidth="1"/>
    <col min="2573" max="2573" width="8.453125" style="4" customWidth="1"/>
    <col min="2574" max="2574" width="9.54296875" style="4" customWidth="1"/>
    <col min="2575" max="2575" width="14" style="4" customWidth="1"/>
    <col min="2576" max="2576" width="11" style="4" customWidth="1"/>
    <col min="2577" max="2816" width="24.1796875" style="4"/>
    <col min="2817" max="2817" width="77.1796875" style="4" customWidth="1"/>
    <col min="2818" max="2818" width="16.453125" style="4" customWidth="1"/>
    <col min="2819" max="2819" width="27.453125" style="4" customWidth="1"/>
    <col min="2820" max="2820" width="16.1796875" style="4" customWidth="1"/>
    <col min="2821" max="2821" width="11.81640625" style="4" customWidth="1"/>
    <col min="2822" max="2822" width="46.453125" style="4" customWidth="1"/>
    <col min="2823" max="2823" width="11.453125" style="4" customWidth="1"/>
    <col min="2824" max="2824" width="17.453125" style="4" customWidth="1"/>
    <col min="2825" max="2825" width="10.81640625" style="4" customWidth="1"/>
    <col min="2826" max="2826" width="13.54296875" style="4" customWidth="1"/>
    <col min="2827" max="2827" width="9.453125" style="4" customWidth="1"/>
    <col min="2828" max="2828" width="9" style="4" customWidth="1"/>
    <col min="2829" max="2829" width="8.453125" style="4" customWidth="1"/>
    <col min="2830" max="2830" width="9.54296875" style="4" customWidth="1"/>
    <col min="2831" max="2831" width="14" style="4" customWidth="1"/>
    <col min="2832" max="2832" width="11" style="4" customWidth="1"/>
    <col min="2833" max="3072" width="24.1796875" style="4"/>
    <col min="3073" max="3073" width="77.1796875" style="4" customWidth="1"/>
    <col min="3074" max="3074" width="16.453125" style="4" customWidth="1"/>
    <col min="3075" max="3075" width="27.453125" style="4" customWidth="1"/>
    <col min="3076" max="3076" width="16.1796875" style="4" customWidth="1"/>
    <col min="3077" max="3077" width="11.81640625" style="4" customWidth="1"/>
    <col min="3078" max="3078" width="46.453125" style="4" customWidth="1"/>
    <col min="3079" max="3079" width="11.453125" style="4" customWidth="1"/>
    <col min="3080" max="3080" width="17.453125" style="4" customWidth="1"/>
    <col min="3081" max="3081" width="10.81640625" style="4" customWidth="1"/>
    <col min="3082" max="3082" width="13.54296875" style="4" customWidth="1"/>
    <col min="3083" max="3083" width="9.453125" style="4" customWidth="1"/>
    <col min="3084" max="3084" width="9" style="4" customWidth="1"/>
    <col min="3085" max="3085" width="8.453125" style="4" customWidth="1"/>
    <col min="3086" max="3086" width="9.54296875" style="4" customWidth="1"/>
    <col min="3087" max="3087" width="14" style="4" customWidth="1"/>
    <col min="3088" max="3088" width="11" style="4" customWidth="1"/>
    <col min="3089" max="3328" width="24.1796875" style="4"/>
    <col min="3329" max="3329" width="77.1796875" style="4" customWidth="1"/>
    <col min="3330" max="3330" width="16.453125" style="4" customWidth="1"/>
    <col min="3331" max="3331" width="27.453125" style="4" customWidth="1"/>
    <col min="3332" max="3332" width="16.1796875" style="4" customWidth="1"/>
    <col min="3333" max="3333" width="11.81640625" style="4" customWidth="1"/>
    <col min="3334" max="3334" width="46.453125" style="4" customWidth="1"/>
    <col min="3335" max="3335" width="11.453125" style="4" customWidth="1"/>
    <col min="3336" max="3336" width="17.453125" style="4" customWidth="1"/>
    <col min="3337" max="3337" width="10.81640625" style="4" customWidth="1"/>
    <col min="3338" max="3338" width="13.54296875" style="4" customWidth="1"/>
    <col min="3339" max="3339" width="9.453125" style="4" customWidth="1"/>
    <col min="3340" max="3340" width="9" style="4" customWidth="1"/>
    <col min="3341" max="3341" width="8.453125" style="4" customWidth="1"/>
    <col min="3342" max="3342" width="9.54296875" style="4" customWidth="1"/>
    <col min="3343" max="3343" width="14" style="4" customWidth="1"/>
    <col min="3344" max="3344" width="11" style="4" customWidth="1"/>
    <col min="3345" max="3584" width="24.1796875" style="4"/>
    <col min="3585" max="3585" width="77.1796875" style="4" customWidth="1"/>
    <col min="3586" max="3586" width="16.453125" style="4" customWidth="1"/>
    <col min="3587" max="3587" width="27.453125" style="4" customWidth="1"/>
    <col min="3588" max="3588" width="16.1796875" style="4" customWidth="1"/>
    <col min="3589" max="3589" width="11.81640625" style="4" customWidth="1"/>
    <col min="3590" max="3590" width="46.453125" style="4" customWidth="1"/>
    <col min="3591" max="3591" width="11.453125" style="4" customWidth="1"/>
    <col min="3592" max="3592" width="17.453125" style="4" customWidth="1"/>
    <col min="3593" max="3593" width="10.81640625" style="4" customWidth="1"/>
    <col min="3594" max="3594" width="13.54296875" style="4" customWidth="1"/>
    <col min="3595" max="3595" width="9.453125" style="4" customWidth="1"/>
    <col min="3596" max="3596" width="9" style="4" customWidth="1"/>
    <col min="3597" max="3597" width="8.453125" style="4" customWidth="1"/>
    <col min="3598" max="3598" width="9.54296875" style="4" customWidth="1"/>
    <col min="3599" max="3599" width="14" style="4" customWidth="1"/>
    <col min="3600" max="3600" width="11" style="4" customWidth="1"/>
    <col min="3601" max="3840" width="24.1796875" style="4"/>
    <col min="3841" max="3841" width="77.1796875" style="4" customWidth="1"/>
    <col min="3842" max="3842" width="16.453125" style="4" customWidth="1"/>
    <col min="3843" max="3843" width="27.453125" style="4" customWidth="1"/>
    <col min="3844" max="3844" width="16.1796875" style="4" customWidth="1"/>
    <col min="3845" max="3845" width="11.81640625" style="4" customWidth="1"/>
    <col min="3846" max="3846" width="46.453125" style="4" customWidth="1"/>
    <col min="3847" max="3847" width="11.453125" style="4" customWidth="1"/>
    <col min="3848" max="3848" width="17.453125" style="4" customWidth="1"/>
    <col min="3849" max="3849" width="10.81640625" style="4" customWidth="1"/>
    <col min="3850" max="3850" width="13.54296875" style="4" customWidth="1"/>
    <col min="3851" max="3851" width="9.453125" style="4" customWidth="1"/>
    <col min="3852" max="3852" width="9" style="4" customWidth="1"/>
    <col min="3853" max="3853" width="8.453125" style="4" customWidth="1"/>
    <col min="3854" max="3854" width="9.54296875" style="4" customWidth="1"/>
    <col min="3855" max="3855" width="14" style="4" customWidth="1"/>
    <col min="3856" max="3856" width="11" style="4" customWidth="1"/>
    <col min="3857" max="4096" width="24.1796875" style="4"/>
    <col min="4097" max="4097" width="77.1796875" style="4" customWidth="1"/>
    <col min="4098" max="4098" width="16.453125" style="4" customWidth="1"/>
    <col min="4099" max="4099" width="27.453125" style="4" customWidth="1"/>
    <col min="4100" max="4100" width="16.1796875" style="4" customWidth="1"/>
    <col min="4101" max="4101" width="11.81640625" style="4" customWidth="1"/>
    <col min="4102" max="4102" width="46.453125" style="4" customWidth="1"/>
    <col min="4103" max="4103" width="11.453125" style="4" customWidth="1"/>
    <col min="4104" max="4104" width="17.453125" style="4" customWidth="1"/>
    <col min="4105" max="4105" width="10.81640625" style="4" customWidth="1"/>
    <col min="4106" max="4106" width="13.54296875" style="4" customWidth="1"/>
    <col min="4107" max="4107" width="9.453125" style="4" customWidth="1"/>
    <col min="4108" max="4108" width="9" style="4" customWidth="1"/>
    <col min="4109" max="4109" width="8.453125" style="4" customWidth="1"/>
    <col min="4110" max="4110" width="9.54296875" style="4" customWidth="1"/>
    <col min="4111" max="4111" width="14" style="4" customWidth="1"/>
    <col min="4112" max="4112" width="11" style="4" customWidth="1"/>
    <col min="4113" max="4352" width="24.1796875" style="4"/>
    <col min="4353" max="4353" width="77.1796875" style="4" customWidth="1"/>
    <col min="4354" max="4354" width="16.453125" style="4" customWidth="1"/>
    <col min="4355" max="4355" width="27.453125" style="4" customWidth="1"/>
    <col min="4356" max="4356" width="16.1796875" style="4" customWidth="1"/>
    <col min="4357" max="4357" width="11.81640625" style="4" customWidth="1"/>
    <col min="4358" max="4358" width="46.453125" style="4" customWidth="1"/>
    <col min="4359" max="4359" width="11.453125" style="4" customWidth="1"/>
    <col min="4360" max="4360" width="17.453125" style="4" customWidth="1"/>
    <col min="4361" max="4361" width="10.81640625" style="4" customWidth="1"/>
    <col min="4362" max="4362" width="13.54296875" style="4" customWidth="1"/>
    <col min="4363" max="4363" width="9.453125" style="4" customWidth="1"/>
    <col min="4364" max="4364" width="9" style="4" customWidth="1"/>
    <col min="4365" max="4365" width="8.453125" style="4" customWidth="1"/>
    <col min="4366" max="4366" width="9.54296875" style="4" customWidth="1"/>
    <col min="4367" max="4367" width="14" style="4" customWidth="1"/>
    <col min="4368" max="4368" width="11" style="4" customWidth="1"/>
    <col min="4369" max="4608" width="24.1796875" style="4"/>
    <col min="4609" max="4609" width="77.1796875" style="4" customWidth="1"/>
    <col min="4610" max="4610" width="16.453125" style="4" customWidth="1"/>
    <col min="4611" max="4611" width="27.453125" style="4" customWidth="1"/>
    <col min="4612" max="4612" width="16.1796875" style="4" customWidth="1"/>
    <col min="4613" max="4613" width="11.81640625" style="4" customWidth="1"/>
    <col min="4614" max="4614" width="46.453125" style="4" customWidth="1"/>
    <col min="4615" max="4615" width="11.453125" style="4" customWidth="1"/>
    <col min="4616" max="4616" width="17.453125" style="4" customWidth="1"/>
    <col min="4617" max="4617" width="10.81640625" style="4" customWidth="1"/>
    <col min="4618" max="4618" width="13.54296875" style="4" customWidth="1"/>
    <col min="4619" max="4619" width="9.453125" style="4" customWidth="1"/>
    <col min="4620" max="4620" width="9" style="4" customWidth="1"/>
    <col min="4621" max="4621" width="8.453125" style="4" customWidth="1"/>
    <col min="4622" max="4622" width="9.54296875" style="4" customWidth="1"/>
    <col min="4623" max="4623" width="14" style="4" customWidth="1"/>
    <col min="4624" max="4624" width="11" style="4" customWidth="1"/>
    <col min="4625" max="4864" width="24.1796875" style="4"/>
    <col min="4865" max="4865" width="77.1796875" style="4" customWidth="1"/>
    <col min="4866" max="4866" width="16.453125" style="4" customWidth="1"/>
    <col min="4867" max="4867" width="27.453125" style="4" customWidth="1"/>
    <col min="4868" max="4868" width="16.1796875" style="4" customWidth="1"/>
    <col min="4869" max="4869" width="11.81640625" style="4" customWidth="1"/>
    <col min="4870" max="4870" width="46.453125" style="4" customWidth="1"/>
    <col min="4871" max="4871" width="11.453125" style="4" customWidth="1"/>
    <col min="4872" max="4872" width="17.453125" style="4" customWidth="1"/>
    <col min="4873" max="4873" width="10.81640625" style="4" customWidth="1"/>
    <col min="4874" max="4874" width="13.54296875" style="4" customWidth="1"/>
    <col min="4875" max="4875" width="9.453125" style="4" customWidth="1"/>
    <col min="4876" max="4876" width="9" style="4" customWidth="1"/>
    <col min="4877" max="4877" width="8.453125" style="4" customWidth="1"/>
    <col min="4878" max="4878" width="9.54296875" style="4" customWidth="1"/>
    <col min="4879" max="4879" width="14" style="4" customWidth="1"/>
    <col min="4880" max="4880" width="11" style="4" customWidth="1"/>
    <col min="4881" max="5120" width="24.1796875" style="4"/>
    <col min="5121" max="5121" width="77.1796875" style="4" customWidth="1"/>
    <col min="5122" max="5122" width="16.453125" style="4" customWidth="1"/>
    <col min="5123" max="5123" width="27.453125" style="4" customWidth="1"/>
    <col min="5124" max="5124" width="16.1796875" style="4" customWidth="1"/>
    <col min="5125" max="5125" width="11.81640625" style="4" customWidth="1"/>
    <col min="5126" max="5126" width="46.453125" style="4" customWidth="1"/>
    <col min="5127" max="5127" width="11.453125" style="4" customWidth="1"/>
    <col min="5128" max="5128" width="17.453125" style="4" customWidth="1"/>
    <col min="5129" max="5129" width="10.81640625" style="4" customWidth="1"/>
    <col min="5130" max="5130" width="13.54296875" style="4" customWidth="1"/>
    <col min="5131" max="5131" width="9.453125" style="4" customWidth="1"/>
    <col min="5132" max="5132" width="9" style="4" customWidth="1"/>
    <col min="5133" max="5133" width="8.453125" style="4" customWidth="1"/>
    <col min="5134" max="5134" width="9.54296875" style="4" customWidth="1"/>
    <col min="5135" max="5135" width="14" style="4" customWidth="1"/>
    <col min="5136" max="5136" width="11" style="4" customWidth="1"/>
    <col min="5137" max="5376" width="24.1796875" style="4"/>
    <col min="5377" max="5377" width="77.1796875" style="4" customWidth="1"/>
    <col min="5378" max="5378" width="16.453125" style="4" customWidth="1"/>
    <col min="5379" max="5379" width="27.453125" style="4" customWidth="1"/>
    <col min="5380" max="5380" width="16.1796875" style="4" customWidth="1"/>
    <col min="5381" max="5381" width="11.81640625" style="4" customWidth="1"/>
    <col min="5382" max="5382" width="46.453125" style="4" customWidth="1"/>
    <col min="5383" max="5383" width="11.453125" style="4" customWidth="1"/>
    <col min="5384" max="5384" width="17.453125" style="4" customWidth="1"/>
    <col min="5385" max="5385" width="10.81640625" style="4" customWidth="1"/>
    <col min="5386" max="5386" width="13.54296875" style="4" customWidth="1"/>
    <col min="5387" max="5387" width="9.453125" style="4" customWidth="1"/>
    <col min="5388" max="5388" width="9" style="4" customWidth="1"/>
    <col min="5389" max="5389" width="8.453125" style="4" customWidth="1"/>
    <col min="5390" max="5390" width="9.54296875" style="4" customWidth="1"/>
    <col min="5391" max="5391" width="14" style="4" customWidth="1"/>
    <col min="5392" max="5392" width="11" style="4" customWidth="1"/>
    <col min="5393" max="5632" width="24.1796875" style="4"/>
    <col min="5633" max="5633" width="77.1796875" style="4" customWidth="1"/>
    <col min="5634" max="5634" width="16.453125" style="4" customWidth="1"/>
    <col min="5635" max="5635" width="27.453125" style="4" customWidth="1"/>
    <col min="5636" max="5636" width="16.1796875" style="4" customWidth="1"/>
    <col min="5637" max="5637" width="11.81640625" style="4" customWidth="1"/>
    <col min="5638" max="5638" width="46.453125" style="4" customWidth="1"/>
    <col min="5639" max="5639" width="11.453125" style="4" customWidth="1"/>
    <col min="5640" max="5640" width="17.453125" style="4" customWidth="1"/>
    <col min="5641" max="5641" width="10.81640625" style="4" customWidth="1"/>
    <col min="5642" max="5642" width="13.54296875" style="4" customWidth="1"/>
    <col min="5643" max="5643" width="9.453125" style="4" customWidth="1"/>
    <col min="5644" max="5644" width="9" style="4" customWidth="1"/>
    <col min="5645" max="5645" width="8.453125" style="4" customWidth="1"/>
    <col min="5646" max="5646" width="9.54296875" style="4" customWidth="1"/>
    <col min="5647" max="5647" width="14" style="4" customWidth="1"/>
    <col min="5648" max="5648" width="11" style="4" customWidth="1"/>
    <col min="5649" max="5888" width="24.1796875" style="4"/>
    <col min="5889" max="5889" width="77.1796875" style="4" customWidth="1"/>
    <col min="5890" max="5890" width="16.453125" style="4" customWidth="1"/>
    <col min="5891" max="5891" width="27.453125" style="4" customWidth="1"/>
    <col min="5892" max="5892" width="16.1796875" style="4" customWidth="1"/>
    <col min="5893" max="5893" width="11.81640625" style="4" customWidth="1"/>
    <col min="5894" max="5894" width="46.453125" style="4" customWidth="1"/>
    <col min="5895" max="5895" width="11.453125" style="4" customWidth="1"/>
    <col min="5896" max="5896" width="17.453125" style="4" customWidth="1"/>
    <col min="5897" max="5897" width="10.81640625" style="4" customWidth="1"/>
    <col min="5898" max="5898" width="13.54296875" style="4" customWidth="1"/>
    <col min="5899" max="5899" width="9.453125" style="4" customWidth="1"/>
    <col min="5900" max="5900" width="9" style="4" customWidth="1"/>
    <col min="5901" max="5901" width="8.453125" style="4" customWidth="1"/>
    <col min="5902" max="5902" width="9.54296875" style="4" customWidth="1"/>
    <col min="5903" max="5903" width="14" style="4" customWidth="1"/>
    <col min="5904" max="5904" width="11" style="4" customWidth="1"/>
    <col min="5905" max="6144" width="24.1796875" style="4"/>
    <col min="6145" max="6145" width="77.1796875" style="4" customWidth="1"/>
    <col min="6146" max="6146" width="16.453125" style="4" customWidth="1"/>
    <col min="6147" max="6147" width="27.453125" style="4" customWidth="1"/>
    <col min="6148" max="6148" width="16.1796875" style="4" customWidth="1"/>
    <col min="6149" max="6149" width="11.81640625" style="4" customWidth="1"/>
    <col min="6150" max="6150" width="46.453125" style="4" customWidth="1"/>
    <col min="6151" max="6151" width="11.453125" style="4" customWidth="1"/>
    <col min="6152" max="6152" width="17.453125" style="4" customWidth="1"/>
    <col min="6153" max="6153" width="10.81640625" style="4" customWidth="1"/>
    <col min="6154" max="6154" width="13.54296875" style="4" customWidth="1"/>
    <col min="6155" max="6155" width="9.453125" style="4" customWidth="1"/>
    <col min="6156" max="6156" width="9" style="4" customWidth="1"/>
    <col min="6157" max="6157" width="8.453125" style="4" customWidth="1"/>
    <col min="6158" max="6158" width="9.54296875" style="4" customWidth="1"/>
    <col min="6159" max="6159" width="14" style="4" customWidth="1"/>
    <col min="6160" max="6160" width="11" style="4" customWidth="1"/>
    <col min="6161" max="6400" width="24.1796875" style="4"/>
    <col min="6401" max="6401" width="77.1796875" style="4" customWidth="1"/>
    <col min="6402" max="6402" width="16.453125" style="4" customWidth="1"/>
    <col min="6403" max="6403" width="27.453125" style="4" customWidth="1"/>
    <col min="6404" max="6404" width="16.1796875" style="4" customWidth="1"/>
    <col min="6405" max="6405" width="11.81640625" style="4" customWidth="1"/>
    <col min="6406" max="6406" width="46.453125" style="4" customWidth="1"/>
    <col min="6407" max="6407" width="11.453125" style="4" customWidth="1"/>
    <col min="6408" max="6408" width="17.453125" style="4" customWidth="1"/>
    <col min="6409" max="6409" width="10.81640625" style="4" customWidth="1"/>
    <col min="6410" max="6410" width="13.54296875" style="4" customWidth="1"/>
    <col min="6411" max="6411" width="9.453125" style="4" customWidth="1"/>
    <col min="6412" max="6412" width="9" style="4" customWidth="1"/>
    <col min="6413" max="6413" width="8.453125" style="4" customWidth="1"/>
    <col min="6414" max="6414" width="9.54296875" style="4" customWidth="1"/>
    <col min="6415" max="6415" width="14" style="4" customWidth="1"/>
    <col min="6416" max="6416" width="11" style="4" customWidth="1"/>
    <col min="6417" max="6656" width="24.1796875" style="4"/>
    <col min="6657" max="6657" width="77.1796875" style="4" customWidth="1"/>
    <col min="6658" max="6658" width="16.453125" style="4" customWidth="1"/>
    <col min="6659" max="6659" width="27.453125" style="4" customWidth="1"/>
    <col min="6660" max="6660" width="16.1796875" style="4" customWidth="1"/>
    <col min="6661" max="6661" width="11.81640625" style="4" customWidth="1"/>
    <col min="6662" max="6662" width="46.453125" style="4" customWidth="1"/>
    <col min="6663" max="6663" width="11.453125" style="4" customWidth="1"/>
    <col min="6664" max="6664" width="17.453125" style="4" customWidth="1"/>
    <col min="6665" max="6665" width="10.81640625" style="4" customWidth="1"/>
    <col min="6666" max="6666" width="13.54296875" style="4" customWidth="1"/>
    <col min="6667" max="6667" width="9.453125" style="4" customWidth="1"/>
    <col min="6668" max="6668" width="9" style="4" customWidth="1"/>
    <col min="6669" max="6669" width="8.453125" style="4" customWidth="1"/>
    <col min="6670" max="6670" width="9.54296875" style="4" customWidth="1"/>
    <col min="6671" max="6671" width="14" style="4" customWidth="1"/>
    <col min="6672" max="6672" width="11" style="4" customWidth="1"/>
    <col min="6673" max="6912" width="24.1796875" style="4"/>
    <col min="6913" max="6913" width="77.1796875" style="4" customWidth="1"/>
    <col min="6914" max="6914" width="16.453125" style="4" customWidth="1"/>
    <col min="6915" max="6915" width="27.453125" style="4" customWidth="1"/>
    <col min="6916" max="6916" width="16.1796875" style="4" customWidth="1"/>
    <col min="6917" max="6917" width="11.81640625" style="4" customWidth="1"/>
    <col min="6918" max="6918" width="46.453125" style="4" customWidth="1"/>
    <col min="6919" max="6919" width="11.453125" style="4" customWidth="1"/>
    <col min="6920" max="6920" width="17.453125" style="4" customWidth="1"/>
    <col min="6921" max="6921" width="10.81640625" style="4" customWidth="1"/>
    <col min="6922" max="6922" width="13.54296875" style="4" customWidth="1"/>
    <col min="6923" max="6923" width="9.453125" style="4" customWidth="1"/>
    <col min="6924" max="6924" width="9" style="4" customWidth="1"/>
    <col min="6925" max="6925" width="8.453125" style="4" customWidth="1"/>
    <col min="6926" max="6926" width="9.54296875" style="4" customWidth="1"/>
    <col min="6927" max="6927" width="14" style="4" customWidth="1"/>
    <col min="6928" max="6928" width="11" style="4" customWidth="1"/>
    <col min="6929" max="7168" width="24.1796875" style="4"/>
    <col min="7169" max="7169" width="77.1796875" style="4" customWidth="1"/>
    <col min="7170" max="7170" width="16.453125" style="4" customWidth="1"/>
    <col min="7171" max="7171" width="27.453125" style="4" customWidth="1"/>
    <col min="7172" max="7172" width="16.1796875" style="4" customWidth="1"/>
    <col min="7173" max="7173" width="11.81640625" style="4" customWidth="1"/>
    <col min="7174" max="7174" width="46.453125" style="4" customWidth="1"/>
    <col min="7175" max="7175" width="11.453125" style="4" customWidth="1"/>
    <col min="7176" max="7176" width="17.453125" style="4" customWidth="1"/>
    <col min="7177" max="7177" width="10.81640625" style="4" customWidth="1"/>
    <col min="7178" max="7178" width="13.54296875" style="4" customWidth="1"/>
    <col min="7179" max="7179" width="9.453125" style="4" customWidth="1"/>
    <col min="7180" max="7180" width="9" style="4" customWidth="1"/>
    <col min="7181" max="7181" width="8.453125" style="4" customWidth="1"/>
    <col min="7182" max="7182" width="9.54296875" style="4" customWidth="1"/>
    <col min="7183" max="7183" width="14" style="4" customWidth="1"/>
    <col min="7184" max="7184" width="11" style="4" customWidth="1"/>
    <col min="7185" max="7424" width="24.1796875" style="4"/>
    <col min="7425" max="7425" width="77.1796875" style="4" customWidth="1"/>
    <col min="7426" max="7426" width="16.453125" style="4" customWidth="1"/>
    <col min="7427" max="7427" width="27.453125" style="4" customWidth="1"/>
    <col min="7428" max="7428" width="16.1796875" style="4" customWidth="1"/>
    <col min="7429" max="7429" width="11.81640625" style="4" customWidth="1"/>
    <col min="7430" max="7430" width="46.453125" style="4" customWidth="1"/>
    <col min="7431" max="7431" width="11.453125" style="4" customWidth="1"/>
    <col min="7432" max="7432" width="17.453125" style="4" customWidth="1"/>
    <col min="7433" max="7433" width="10.81640625" style="4" customWidth="1"/>
    <col min="7434" max="7434" width="13.54296875" style="4" customWidth="1"/>
    <col min="7435" max="7435" width="9.453125" style="4" customWidth="1"/>
    <col min="7436" max="7436" width="9" style="4" customWidth="1"/>
    <col min="7437" max="7437" width="8.453125" style="4" customWidth="1"/>
    <col min="7438" max="7438" width="9.54296875" style="4" customWidth="1"/>
    <col min="7439" max="7439" width="14" style="4" customWidth="1"/>
    <col min="7440" max="7440" width="11" style="4" customWidth="1"/>
    <col min="7441" max="7680" width="24.1796875" style="4"/>
    <col min="7681" max="7681" width="77.1796875" style="4" customWidth="1"/>
    <col min="7682" max="7682" width="16.453125" style="4" customWidth="1"/>
    <col min="7683" max="7683" width="27.453125" style="4" customWidth="1"/>
    <col min="7684" max="7684" width="16.1796875" style="4" customWidth="1"/>
    <col min="7685" max="7685" width="11.81640625" style="4" customWidth="1"/>
    <col min="7686" max="7686" width="46.453125" style="4" customWidth="1"/>
    <col min="7687" max="7687" width="11.453125" style="4" customWidth="1"/>
    <col min="7688" max="7688" width="17.453125" style="4" customWidth="1"/>
    <col min="7689" max="7689" width="10.81640625" style="4" customWidth="1"/>
    <col min="7690" max="7690" width="13.54296875" style="4" customWidth="1"/>
    <col min="7691" max="7691" width="9.453125" style="4" customWidth="1"/>
    <col min="7692" max="7692" width="9" style="4" customWidth="1"/>
    <col min="7693" max="7693" width="8.453125" style="4" customWidth="1"/>
    <col min="7694" max="7694" width="9.54296875" style="4" customWidth="1"/>
    <col min="7695" max="7695" width="14" style="4" customWidth="1"/>
    <col min="7696" max="7696" width="11" style="4" customWidth="1"/>
    <col min="7697" max="7936" width="24.1796875" style="4"/>
    <col min="7937" max="7937" width="77.1796875" style="4" customWidth="1"/>
    <col min="7938" max="7938" width="16.453125" style="4" customWidth="1"/>
    <col min="7939" max="7939" width="27.453125" style="4" customWidth="1"/>
    <col min="7940" max="7940" width="16.1796875" style="4" customWidth="1"/>
    <col min="7941" max="7941" width="11.81640625" style="4" customWidth="1"/>
    <col min="7942" max="7942" width="46.453125" style="4" customWidth="1"/>
    <col min="7943" max="7943" width="11.453125" style="4" customWidth="1"/>
    <col min="7944" max="7944" width="17.453125" style="4" customWidth="1"/>
    <col min="7945" max="7945" width="10.81640625" style="4" customWidth="1"/>
    <col min="7946" max="7946" width="13.54296875" style="4" customWidth="1"/>
    <col min="7947" max="7947" width="9.453125" style="4" customWidth="1"/>
    <col min="7948" max="7948" width="9" style="4" customWidth="1"/>
    <col min="7949" max="7949" width="8.453125" style="4" customWidth="1"/>
    <col min="7950" max="7950" width="9.54296875" style="4" customWidth="1"/>
    <col min="7951" max="7951" width="14" style="4" customWidth="1"/>
    <col min="7952" max="7952" width="11" style="4" customWidth="1"/>
    <col min="7953" max="8192" width="24.1796875" style="4"/>
    <col min="8193" max="8193" width="77.1796875" style="4" customWidth="1"/>
    <col min="8194" max="8194" width="16.453125" style="4" customWidth="1"/>
    <col min="8195" max="8195" width="27.453125" style="4" customWidth="1"/>
    <col min="8196" max="8196" width="16.1796875" style="4" customWidth="1"/>
    <col min="8197" max="8197" width="11.81640625" style="4" customWidth="1"/>
    <col min="8198" max="8198" width="46.453125" style="4" customWidth="1"/>
    <col min="8199" max="8199" width="11.453125" style="4" customWidth="1"/>
    <col min="8200" max="8200" width="17.453125" style="4" customWidth="1"/>
    <col min="8201" max="8201" width="10.81640625" style="4" customWidth="1"/>
    <col min="8202" max="8202" width="13.54296875" style="4" customWidth="1"/>
    <col min="8203" max="8203" width="9.453125" style="4" customWidth="1"/>
    <col min="8204" max="8204" width="9" style="4" customWidth="1"/>
    <col min="8205" max="8205" width="8.453125" style="4" customWidth="1"/>
    <col min="8206" max="8206" width="9.54296875" style="4" customWidth="1"/>
    <col min="8207" max="8207" width="14" style="4" customWidth="1"/>
    <col min="8208" max="8208" width="11" style="4" customWidth="1"/>
    <col min="8209" max="8448" width="24.1796875" style="4"/>
    <col min="8449" max="8449" width="77.1796875" style="4" customWidth="1"/>
    <col min="8450" max="8450" width="16.453125" style="4" customWidth="1"/>
    <col min="8451" max="8451" width="27.453125" style="4" customWidth="1"/>
    <col min="8452" max="8452" width="16.1796875" style="4" customWidth="1"/>
    <col min="8453" max="8453" width="11.81640625" style="4" customWidth="1"/>
    <col min="8454" max="8454" width="46.453125" style="4" customWidth="1"/>
    <col min="8455" max="8455" width="11.453125" style="4" customWidth="1"/>
    <col min="8456" max="8456" width="17.453125" style="4" customWidth="1"/>
    <col min="8457" max="8457" width="10.81640625" style="4" customWidth="1"/>
    <col min="8458" max="8458" width="13.54296875" style="4" customWidth="1"/>
    <col min="8459" max="8459" width="9.453125" style="4" customWidth="1"/>
    <col min="8460" max="8460" width="9" style="4" customWidth="1"/>
    <col min="8461" max="8461" width="8.453125" style="4" customWidth="1"/>
    <col min="8462" max="8462" width="9.54296875" style="4" customWidth="1"/>
    <col min="8463" max="8463" width="14" style="4" customWidth="1"/>
    <col min="8464" max="8464" width="11" style="4" customWidth="1"/>
    <col min="8465" max="8704" width="24.1796875" style="4"/>
    <col min="8705" max="8705" width="77.1796875" style="4" customWidth="1"/>
    <col min="8706" max="8706" width="16.453125" style="4" customWidth="1"/>
    <col min="8707" max="8707" width="27.453125" style="4" customWidth="1"/>
    <col min="8708" max="8708" width="16.1796875" style="4" customWidth="1"/>
    <col min="8709" max="8709" width="11.81640625" style="4" customWidth="1"/>
    <col min="8710" max="8710" width="46.453125" style="4" customWidth="1"/>
    <col min="8711" max="8711" width="11.453125" style="4" customWidth="1"/>
    <col min="8712" max="8712" width="17.453125" style="4" customWidth="1"/>
    <col min="8713" max="8713" width="10.81640625" style="4" customWidth="1"/>
    <col min="8714" max="8714" width="13.54296875" style="4" customWidth="1"/>
    <col min="8715" max="8715" width="9.453125" style="4" customWidth="1"/>
    <col min="8716" max="8716" width="9" style="4" customWidth="1"/>
    <col min="8717" max="8717" width="8.453125" style="4" customWidth="1"/>
    <col min="8718" max="8718" width="9.54296875" style="4" customWidth="1"/>
    <col min="8719" max="8719" width="14" style="4" customWidth="1"/>
    <col min="8720" max="8720" width="11" style="4" customWidth="1"/>
    <col min="8721" max="8960" width="24.1796875" style="4"/>
    <col min="8961" max="8961" width="77.1796875" style="4" customWidth="1"/>
    <col min="8962" max="8962" width="16.453125" style="4" customWidth="1"/>
    <col min="8963" max="8963" width="27.453125" style="4" customWidth="1"/>
    <col min="8964" max="8964" width="16.1796875" style="4" customWidth="1"/>
    <col min="8965" max="8965" width="11.81640625" style="4" customWidth="1"/>
    <col min="8966" max="8966" width="46.453125" style="4" customWidth="1"/>
    <col min="8967" max="8967" width="11.453125" style="4" customWidth="1"/>
    <col min="8968" max="8968" width="17.453125" style="4" customWidth="1"/>
    <col min="8969" max="8969" width="10.81640625" style="4" customWidth="1"/>
    <col min="8970" max="8970" width="13.54296875" style="4" customWidth="1"/>
    <col min="8971" max="8971" width="9.453125" style="4" customWidth="1"/>
    <col min="8972" max="8972" width="9" style="4" customWidth="1"/>
    <col min="8973" max="8973" width="8.453125" style="4" customWidth="1"/>
    <col min="8974" max="8974" width="9.54296875" style="4" customWidth="1"/>
    <col min="8975" max="8975" width="14" style="4" customWidth="1"/>
    <col min="8976" max="8976" width="11" style="4" customWidth="1"/>
    <col min="8977" max="9216" width="24.1796875" style="4"/>
    <col min="9217" max="9217" width="77.1796875" style="4" customWidth="1"/>
    <col min="9218" max="9218" width="16.453125" style="4" customWidth="1"/>
    <col min="9219" max="9219" width="27.453125" style="4" customWidth="1"/>
    <col min="9220" max="9220" width="16.1796875" style="4" customWidth="1"/>
    <col min="9221" max="9221" width="11.81640625" style="4" customWidth="1"/>
    <col min="9222" max="9222" width="46.453125" style="4" customWidth="1"/>
    <col min="9223" max="9223" width="11.453125" style="4" customWidth="1"/>
    <col min="9224" max="9224" width="17.453125" style="4" customWidth="1"/>
    <col min="9225" max="9225" width="10.81640625" style="4" customWidth="1"/>
    <col min="9226" max="9226" width="13.54296875" style="4" customWidth="1"/>
    <col min="9227" max="9227" width="9.453125" style="4" customWidth="1"/>
    <col min="9228" max="9228" width="9" style="4" customWidth="1"/>
    <col min="9229" max="9229" width="8.453125" style="4" customWidth="1"/>
    <col min="9230" max="9230" width="9.54296875" style="4" customWidth="1"/>
    <col min="9231" max="9231" width="14" style="4" customWidth="1"/>
    <col min="9232" max="9232" width="11" style="4" customWidth="1"/>
    <col min="9233" max="9472" width="24.1796875" style="4"/>
    <col min="9473" max="9473" width="77.1796875" style="4" customWidth="1"/>
    <col min="9474" max="9474" width="16.453125" style="4" customWidth="1"/>
    <col min="9475" max="9475" width="27.453125" style="4" customWidth="1"/>
    <col min="9476" max="9476" width="16.1796875" style="4" customWidth="1"/>
    <col min="9477" max="9477" width="11.81640625" style="4" customWidth="1"/>
    <col min="9478" max="9478" width="46.453125" style="4" customWidth="1"/>
    <col min="9479" max="9479" width="11.453125" style="4" customWidth="1"/>
    <col min="9480" max="9480" width="17.453125" style="4" customWidth="1"/>
    <col min="9481" max="9481" width="10.81640625" style="4" customWidth="1"/>
    <col min="9482" max="9482" width="13.54296875" style="4" customWidth="1"/>
    <col min="9483" max="9483" width="9.453125" style="4" customWidth="1"/>
    <col min="9484" max="9484" width="9" style="4" customWidth="1"/>
    <col min="9485" max="9485" width="8.453125" style="4" customWidth="1"/>
    <col min="9486" max="9486" width="9.54296875" style="4" customWidth="1"/>
    <col min="9487" max="9487" width="14" style="4" customWidth="1"/>
    <col min="9488" max="9488" width="11" style="4" customWidth="1"/>
    <col min="9489" max="9728" width="24.1796875" style="4"/>
    <col min="9729" max="9729" width="77.1796875" style="4" customWidth="1"/>
    <col min="9730" max="9730" width="16.453125" style="4" customWidth="1"/>
    <col min="9731" max="9731" width="27.453125" style="4" customWidth="1"/>
    <col min="9732" max="9732" width="16.1796875" style="4" customWidth="1"/>
    <col min="9733" max="9733" width="11.81640625" style="4" customWidth="1"/>
    <col min="9734" max="9734" width="46.453125" style="4" customWidth="1"/>
    <col min="9735" max="9735" width="11.453125" style="4" customWidth="1"/>
    <col min="9736" max="9736" width="17.453125" style="4" customWidth="1"/>
    <col min="9737" max="9737" width="10.81640625" style="4" customWidth="1"/>
    <col min="9738" max="9738" width="13.54296875" style="4" customWidth="1"/>
    <col min="9739" max="9739" width="9.453125" style="4" customWidth="1"/>
    <col min="9740" max="9740" width="9" style="4" customWidth="1"/>
    <col min="9741" max="9741" width="8.453125" style="4" customWidth="1"/>
    <col min="9742" max="9742" width="9.54296875" style="4" customWidth="1"/>
    <col min="9743" max="9743" width="14" style="4" customWidth="1"/>
    <col min="9744" max="9744" width="11" style="4" customWidth="1"/>
    <col min="9745" max="9984" width="24.1796875" style="4"/>
    <col min="9985" max="9985" width="77.1796875" style="4" customWidth="1"/>
    <col min="9986" max="9986" width="16.453125" style="4" customWidth="1"/>
    <col min="9987" max="9987" width="27.453125" style="4" customWidth="1"/>
    <col min="9988" max="9988" width="16.1796875" style="4" customWidth="1"/>
    <col min="9989" max="9989" width="11.81640625" style="4" customWidth="1"/>
    <col min="9990" max="9990" width="46.453125" style="4" customWidth="1"/>
    <col min="9991" max="9991" width="11.453125" style="4" customWidth="1"/>
    <col min="9992" max="9992" width="17.453125" style="4" customWidth="1"/>
    <col min="9993" max="9993" width="10.81640625" style="4" customWidth="1"/>
    <col min="9994" max="9994" width="13.54296875" style="4" customWidth="1"/>
    <col min="9995" max="9995" width="9.453125" style="4" customWidth="1"/>
    <col min="9996" max="9996" width="9" style="4" customWidth="1"/>
    <col min="9997" max="9997" width="8.453125" style="4" customWidth="1"/>
    <col min="9998" max="9998" width="9.54296875" style="4" customWidth="1"/>
    <col min="9999" max="9999" width="14" style="4" customWidth="1"/>
    <col min="10000" max="10000" width="11" style="4" customWidth="1"/>
    <col min="10001" max="10240" width="24.1796875" style="4"/>
    <col min="10241" max="10241" width="77.1796875" style="4" customWidth="1"/>
    <col min="10242" max="10242" width="16.453125" style="4" customWidth="1"/>
    <col min="10243" max="10243" width="27.453125" style="4" customWidth="1"/>
    <col min="10244" max="10244" width="16.1796875" style="4" customWidth="1"/>
    <col min="10245" max="10245" width="11.81640625" style="4" customWidth="1"/>
    <col min="10246" max="10246" width="46.453125" style="4" customWidth="1"/>
    <col min="10247" max="10247" width="11.453125" style="4" customWidth="1"/>
    <col min="10248" max="10248" width="17.453125" style="4" customWidth="1"/>
    <col min="10249" max="10249" width="10.81640625" style="4" customWidth="1"/>
    <col min="10250" max="10250" width="13.54296875" style="4" customWidth="1"/>
    <col min="10251" max="10251" width="9.453125" style="4" customWidth="1"/>
    <col min="10252" max="10252" width="9" style="4" customWidth="1"/>
    <col min="10253" max="10253" width="8.453125" style="4" customWidth="1"/>
    <col min="10254" max="10254" width="9.54296875" style="4" customWidth="1"/>
    <col min="10255" max="10255" width="14" style="4" customWidth="1"/>
    <col min="10256" max="10256" width="11" style="4" customWidth="1"/>
    <col min="10257" max="10496" width="24.1796875" style="4"/>
    <col min="10497" max="10497" width="77.1796875" style="4" customWidth="1"/>
    <col min="10498" max="10498" width="16.453125" style="4" customWidth="1"/>
    <col min="10499" max="10499" width="27.453125" style="4" customWidth="1"/>
    <col min="10500" max="10500" width="16.1796875" style="4" customWidth="1"/>
    <col min="10501" max="10501" width="11.81640625" style="4" customWidth="1"/>
    <col min="10502" max="10502" width="46.453125" style="4" customWidth="1"/>
    <col min="10503" max="10503" width="11.453125" style="4" customWidth="1"/>
    <col min="10504" max="10504" width="17.453125" style="4" customWidth="1"/>
    <col min="10505" max="10505" width="10.81640625" style="4" customWidth="1"/>
    <col min="10506" max="10506" width="13.54296875" style="4" customWidth="1"/>
    <col min="10507" max="10507" width="9.453125" style="4" customWidth="1"/>
    <col min="10508" max="10508" width="9" style="4" customWidth="1"/>
    <col min="10509" max="10509" width="8.453125" style="4" customWidth="1"/>
    <col min="10510" max="10510" width="9.54296875" style="4" customWidth="1"/>
    <col min="10511" max="10511" width="14" style="4" customWidth="1"/>
    <col min="10512" max="10512" width="11" style="4" customWidth="1"/>
    <col min="10513" max="10752" width="24.1796875" style="4"/>
    <col min="10753" max="10753" width="77.1796875" style="4" customWidth="1"/>
    <col min="10754" max="10754" width="16.453125" style="4" customWidth="1"/>
    <col min="10755" max="10755" width="27.453125" style="4" customWidth="1"/>
    <col min="10756" max="10756" width="16.1796875" style="4" customWidth="1"/>
    <col min="10757" max="10757" width="11.81640625" style="4" customWidth="1"/>
    <col min="10758" max="10758" width="46.453125" style="4" customWidth="1"/>
    <col min="10759" max="10759" width="11.453125" style="4" customWidth="1"/>
    <col min="10760" max="10760" width="17.453125" style="4" customWidth="1"/>
    <col min="10761" max="10761" width="10.81640625" style="4" customWidth="1"/>
    <col min="10762" max="10762" width="13.54296875" style="4" customWidth="1"/>
    <col min="10763" max="10763" width="9.453125" style="4" customWidth="1"/>
    <col min="10764" max="10764" width="9" style="4" customWidth="1"/>
    <col min="10765" max="10765" width="8.453125" style="4" customWidth="1"/>
    <col min="10766" max="10766" width="9.54296875" style="4" customWidth="1"/>
    <col min="10767" max="10767" width="14" style="4" customWidth="1"/>
    <col min="10768" max="10768" width="11" style="4" customWidth="1"/>
    <col min="10769" max="11008" width="24.1796875" style="4"/>
    <col min="11009" max="11009" width="77.1796875" style="4" customWidth="1"/>
    <col min="11010" max="11010" width="16.453125" style="4" customWidth="1"/>
    <col min="11011" max="11011" width="27.453125" style="4" customWidth="1"/>
    <col min="11012" max="11012" width="16.1796875" style="4" customWidth="1"/>
    <col min="11013" max="11013" width="11.81640625" style="4" customWidth="1"/>
    <col min="11014" max="11014" width="46.453125" style="4" customWidth="1"/>
    <col min="11015" max="11015" width="11.453125" style="4" customWidth="1"/>
    <col min="11016" max="11016" width="17.453125" style="4" customWidth="1"/>
    <col min="11017" max="11017" width="10.81640625" style="4" customWidth="1"/>
    <col min="11018" max="11018" width="13.54296875" style="4" customWidth="1"/>
    <col min="11019" max="11019" width="9.453125" style="4" customWidth="1"/>
    <col min="11020" max="11020" width="9" style="4" customWidth="1"/>
    <col min="11021" max="11021" width="8.453125" style="4" customWidth="1"/>
    <col min="11022" max="11022" width="9.54296875" style="4" customWidth="1"/>
    <col min="11023" max="11023" width="14" style="4" customWidth="1"/>
    <col min="11024" max="11024" width="11" style="4" customWidth="1"/>
    <col min="11025" max="11264" width="24.1796875" style="4"/>
    <col min="11265" max="11265" width="77.1796875" style="4" customWidth="1"/>
    <col min="11266" max="11266" width="16.453125" style="4" customWidth="1"/>
    <col min="11267" max="11267" width="27.453125" style="4" customWidth="1"/>
    <col min="11268" max="11268" width="16.1796875" style="4" customWidth="1"/>
    <col min="11269" max="11269" width="11.81640625" style="4" customWidth="1"/>
    <col min="11270" max="11270" width="46.453125" style="4" customWidth="1"/>
    <col min="11271" max="11271" width="11.453125" style="4" customWidth="1"/>
    <col min="11272" max="11272" width="17.453125" style="4" customWidth="1"/>
    <col min="11273" max="11273" width="10.81640625" style="4" customWidth="1"/>
    <col min="11274" max="11274" width="13.54296875" style="4" customWidth="1"/>
    <col min="11275" max="11275" width="9.453125" style="4" customWidth="1"/>
    <col min="11276" max="11276" width="9" style="4" customWidth="1"/>
    <col min="11277" max="11277" width="8.453125" style="4" customWidth="1"/>
    <col min="11278" max="11278" width="9.54296875" style="4" customWidth="1"/>
    <col min="11279" max="11279" width="14" style="4" customWidth="1"/>
    <col min="11280" max="11280" width="11" style="4" customWidth="1"/>
    <col min="11281" max="11520" width="24.1796875" style="4"/>
    <col min="11521" max="11521" width="77.1796875" style="4" customWidth="1"/>
    <col min="11522" max="11522" width="16.453125" style="4" customWidth="1"/>
    <col min="11523" max="11523" width="27.453125" style="4" customWidth="1"/>
    <col min="11524" max="11524" width="16.1796875" style="4" customWidth="1"/>
    <col min="11525" max="11525" width="11.81640625" style="4" customWidth="1"/>
    <col min="11526" max="11526" width="46.453125" style="4" customWidth="1"/>
    <col min="11527" max="11527" width="11.453125" style="4" customWidth="1"/>
    <col min="11528" max="11528" width="17.453125" style="4" customWidth="1"/>
    <col min="11529" max="11529" width="10.81640625" style="4" customWidth="1"/>
    <col min="11530" max="11530" width="13.54296875" style="4" customWidth="1"/>
    <col min="11531" max="11531" width="9.453125" style="4" customWidth="1"/>
    <col min="11532" max="11532" width="9" style="4" customWidth="1"/>
    <col min="11533" max="11533" width="8.453125" style="4" customWidth="1"/>
    <col min="11534" max="11534" width="9.54296875" style="4" customWidth="1"/>
    <col min="11535" max="11535" width="14" style="4" customWidth="1"/>
    <col min="11536" max="11536" width="11" style="4" customWidth="1"/>
    <col min="11537" max="11776" width="24.1796875" style="4"/>
    <col min="11777" max="11777" width="77.1796875" style="4" customWidth="1"/>
    <col min="11778" max="11778" width="16.453125" style="4" customWidth="1"/>
    <col min="11779" max="11779" width="27.453125" style="4" customWidth="1"/>
    <col min="11780" max="11780" width="16.1796875" style="4" customWidth="1"/>
    <col min="11781" max="11781" width="11.81640625" style="4" customWidth="1"/>
    <col min="11782" max="11782" width="46.453125" style="4" customWidth="1"/>
    <col min="11783" max="11783" width="11.453125" style="4" customWidth="1"/>
    <col min="11784" max="11784" width="17.453125" style="4" customWidth="1"/>
    <col min="11785" max="11785" width="10.81640625" style="4" customWidth="1"/>
    <col min="11786" max="11786" width="13.54296875" style="4" customWidth="1"/>
    <col min="11787" max="11787" width="9.453125" style="4" customWidth="1"/>
    <col min="11788" max="11788" width="9" style="4" customWidth="1"/>
    <col min="11789" max="11789" width="8.453125" style="4" customWidth="1"/>
    <col min="11790" max="11790" width="9.54296875" style="4" customWidth="1"/>
    <col min="11791" max="11791" width="14" style="4" customWidth="1"/>
    <col min="11792" max="11792" width="11" style="4" customWidth="1"/>
    <col min="11793" max="12032" width="24.1796875" style="4"/>
    <col min="12033" max="12033" width="77.1796875" style="4" customWidth="1"/>
    <col min="12034" max="12034" width="16.453125" style="4" customWidth="1"/>
    <col min="12035" max="12035" width="27.453125" style="4" customWidth="1"/>
    <col min="12036" max="12036" width="16.1796875" style="4" customWidth="1"/>
    <col min="12037" max="12037" width="11.81640625" style="4" customWidth="1"/>
    <col min="12038" max="12038" width="46.453125" style="4" customWidth="1"/>
    <col min="12039" max="12039" width="11.453125" style="4" customWidth="1"/>
    <col min="12040" max="12040" width="17.453125" style="4" customWidth="1"/>
    <col min="12041" max="12041" width="10.81640625" style="4" customWidth="1"/>
    <col min="12042" max="12042" width="13.54296875" style="4" customWidth="1"/>
    <col min="12043" max="12043" width="9.453125" style="4" customWidth="1"/>
    <col min="12044" max="12044" width="9" style="4" customWidth="1"/>
    <col min="12045" max="12045" width="8.453125" style="4" customWidth="1"/>
    <col min="12046" max="12046" width="9.54296875" style="4" customWidth="1"/>
    <col min="12047" max="12047" width="14" style="4" customWidth="1"/>
    <col min="12048" max="12048" width="11" style="4" customWidth="1"/>
    <col min="12049" max="12288" width="24.1796875" style="4"/>
    <col min="12289" max="12289" width="77.1796875" style="4" customWidth="1"/>
    <col min="12290" max="12290" width="16.453125" style="4" customWidth="1"/>
    <col min="12291" max="12291" width="27.453125" style="4" customWidth="1"/>
    <col min="12292" max="12292" width="16.1796875" style="4" customWidth="1"/>
    <col min="12293" max="12293" width="11.81640625" style="4" customWidth="1"/>
    <col min="12294" max="12294" width="46.453125" style="4" customWidth="1"/>
    <col min="12295" max="12295" width="11.453125" style="4" customWidth="1"/>
    <col min="12296" max="12296" width="17.453125" style="4" customWidth="1"/>
    <col min="12297" max="12297" width="10.81640625" style="4" customWidth="1"/>
    <col min="12298" max="12298" width="13.54296875" style="4" customWidth="1"/>
    <col min="12299" max="12299" width="9.453125" style="4" customWidth="1"/>
    <col min="12300" max="12300" width="9" style="4" customWidth="1"/>
    <col min="12301" max="12301" width="8.453125" style="4" customWidth="1"/>
    <col min="12302" max="12302" width="9.54296875" style="4" customWidth="1"/>
    <col min="12303" max="12303" width="14" style="4" customWidth="1"/>
    <col min="12304" max="12304" width="11" style="4" customWidth="1"/>
    <col min="12305" max="12544" width="24.1796875" style="4"/>
    <col min="12545" max="12545" width="77.1796875" style="4" customWidth="1"/>
    <col min="12546" max="12546" width="16.453125" style="4" customWidth="1"/>
    <col min="12547" max="12547" width="27.453125" style="4" customWidth="1"/>
    <col min="12548" max="12548" width="16.1796875" style="4" customWidth="1"/>
    <col min="12549" max="12549" width="11.81640625" style="4" customWidth="1"/>
    <col min="12550" max="12550" width="46.453125" style="4" customWidth="1"/>
    <col min="12551" max="12551" width="11.453125" style="4" customWidth="1"/>
    <col min="12552" max="12552" width="17.453125" style="4" customWidth="1"/>
    <col min="12553" max="12553" width="10.81640625" style="4" customWidth="1"/>
    <col min="12554" max="12554" width="13.54296875" style="4" customWidth="1"/>
    <col min="12555" max="12555" width="9.453125" style="4" customWidth="1"/>
    <col min="12556" max="12556" width="9" style="4" customWidth="1"/>
    <col min="12557" max="12557" width="8.453125" style="4" customWidth="1"/>
    <col min="12558" max="12558" width="9.54296875" style="4" customWidth="1"/>
    <col min="12559" max="12559" width="14" style="4" customWidth="1"/>
    <col min="12560" max="12560" width="11" style="4" customWidth="1"/>
    <col min="12561" max="12800" width="24.1796875" style="4"/>
    <col min="12801" max="12801" width="77.1796875" style="4" customWidth="1"/>
    <col min="12802" max="12802" width="16.453125" style="4" customWidth="1"/>
    <col min="12803" max="12803" width="27.453125" style="4" customWidth="1"/>
    <col min="12804" max="12804" width="16.1796875" style="4" customWidth="1"/>
    <col min="12805" max="12805" width="11.81640625" style="4" customWidth="1"/>
    <col min="12806" max="12806" width="46.453125" style="4" customWidth="1"/>
    <col min="12807" max="12807" width="11.453125" style="4" customWidth="1"/>
    <col min="12808" max="12808" width="17.453125" style="4" customWidth="1"/>
    <col min="12809" max="12809" width="10.81640625" style="4" customWidth="1"/>
    <col min="12810" max="12810" width="13.54296875" style="4" customWidth="1"/>
    <col min="12811" max="12811" width="9.453125" style="4" customWidth="1"/>
    <col min="12812" max="12812" width="9" style="4" customWidth="1"/>
    <col min="12813" max="12813" width="8.453125" style="4" customWidth="1"/>
    <col min="12814" max="12814" width="9.54296875" style="4" customWidth="1"/>
    <col min="12815" max="12815" width="14" style="4" customWidth="1"/>
    <col min="12816" max="12816" width="11" style="4" customWidth="1"/>
    <col min="12817" max="13056" width="24.1796875" style="4"/>
    <col min="13057" max="13057" width="77.1796875" style="4" customWidth="1"/>
    <col min="13058" max="13058" width="16.453125" style="4" customWidth="1"/>
    <col min="13059" max="13059" width="27.453125" style="4" customWidth="1"/>
    <col min="13060" max="13060" width="16.1796875" style="4" customWidth="1"/>
    <col min="13061" max="13061" width="11.81640625" style="4" customWidth="1"/>
    <col min="13062" max="13062" width="46.453125" style="4" customWidth="1"/>
    <col min="13063" max="13063" width="11.453125" style="4" customWidth="1"/>
    <col min="13064" max="13064" width="17.453125" style="4" customWidth="1"/>
    <col min="13065" max="13065" width="10.81640625" style="4" customWidth="1"/>
    <col min="13066" max="13066" width="13.54296875" style="4" customWidth="1"/>
    <col min="13067" max="13067" width="9.453125" style="4" customWidth="1"/>
    <col min="13068" max="13068" width="9" style="4" customWidth="1"/>
    <col min="13069" max="13069" width="8.453125" style="4" customWidth="1"/>
    <col min="13070" max="13070" width="9.54296875" style="4" customWidth="1"/>
    <col min="13071" max="13071" width="14" style="4" customWidth="1"/>
    <col min="13072" max="13072" width="11" style="4" customWidth="1"/>
    <col min="13073" max="13312" width="24.1796875" style="4"/>
    <col min="13313" max="13313" width="77.1796875" style="4" customWidth="1"/>
    <col min="13314" max="13314" width="16.453125" style="4" customWidth="1"/>
    <col min="13315" max="13315" width="27.453125" style="4" customWidth="1"/>
    <col min="13316" max="13316" width="16.1796875" style="4" customWidth="1"/>
    <col min="13317" max="13317" width="11.81640625" style="4" customWidth="1"/>
    <col min="13318" max="13318" width="46.453125" style="4" customWidth="1"/>
    <col min="13319" max="13319" width="11.453125" style="4" customWidth="1"/>
    <col min="13320" max="13320" width="17.453125" style="4" customWidth="1"/>
    <col min="13321" max="13321" width="10.81640625" style="4" customWidth="1"/>
    <col min="13322" max="13322" width="13.54296875" style="4" customWidth="1"/>
    <col min="13323" max="13323" width="9.453125" style="4" customWidth="1"/>
    <col min="13324" max="13324" width="9" style="4" customWidth="1"/>
    <col min="13325" max="13325" width="8.453125" style="4" customWidth="1"/>
    <col min="13326" max="13326" width="9.54296875" style="4" customWidth="1"/>
    <col min="13327" max="13327" width="14" style="4" customWidth="1"/>
    <col min="13328" max="13328" width="11" style="4" customWidth="1"/>
    <col min="13329" max="13568" width="24.1796875" style="4"/>
    <col min="13569" max="13569" width="77.1796875" style="4" customWidth="1"/>
    <col min="13570" max="13570" width="16.453125" style="4" customWidth="1"/>
    <col min="13571" max="13571" width="27.453125" style="4" customWidth="1"/>
    <col min="13572" max="13572" width="16.1796875" style="4" customWidth="1"/>
    <col min="13573" max="13573" width="11.81640625" style="4" customWidth="1"/>
    <col min="13574" max="13574" width="46.453125" style="4" customWidth="1"/>
    <col min="13575" max="13575" width="11.453125" style="4" customWidth="1"/>
    <col min="13576" max="13576" width="17.453125" style="4" customWidth="1"/>
    <col min="13577" max="13577" width="10.81640625" style="4" customWidth="1"/>
    <col min="13578" max="13578" width="13.54296875" style="4" customWidth="1"/>
    <col min="13579" max="13579" width="9.453125" style="4" customWidth="1"/>
    <col min="13580" max="13580" width="9" style="4" customWidth="1"/>
    <col min="13581" max="13581" width="8.453125" style="4" customWidth="1"/>
    <col min="13582" max="13582" width="9.54296875" style="4" customWidth="1"/>
    <col min="13583" max="13583" width="14" style="4" customWidth="1"/>
    <col min="13584" max="13584" width="11" style="4" customWidth="1"/>
    <col min="13585" max="13824" width="24.1796875" style="4"/>
    <col min="13825" max="13825" width="77.1796875" style="4" customWidth="1"/>
    <col min="13826" max="13826" width="16.453125" style="4" customWidth="1"/>
    <col min="13827" max="13827" width="27.453125" style="4" customWidth="1"/>
    <col min="13828" max="13828" width="16.1796875" style="4" customWidth="1"/>
    <col min="13829" max="13829" width="11.81640625" style="4" customWidth="1"/>
    <col min="13830" max="13830" width="46.453125" style="4" customWidth="1"/>
    <col min="13831" max="13831" width="11.453125" style="4" customWidth="1"/>
    <col min="13832" max="13832" width="17.453125" style="4" customWidth="1"/>
    <col min="13833" max="13833" width="10.81640625" style="4" customWidth="1"/>
    <col min="13834" max="13834" width="13.54296875" style="4" customWidth="1"/>
    <col min="13835" max="13835" width="9.453125" style="4" customWidth="1"/>
    <col min="13836" max="13836" width="9" style="4" customWidth="1"/>
    <col min="13837" max="13837" width="8.453125" style="4" customWidth="1"/>
    <col min="13838" max="13838" width="9.54296875" style="4" customWidth="1"/>
    <col min="13839" max="13839" width="14" style="4" customWidth="1"/>
    <col min="13840" max="13840" width="11" style="4" customWidth="1"/>
    <col min="13841" max="14080" width="24.1796875" style="4"/>
    <col min="14081" max="14081" width="77.1796875" style="4" customWidth="1"/>
    <col min="14082" max="14082" width="16.453125" style="4" customWidth="1"/>
    <col min="14083" max="14083" width="27.453125" style="4" customWidth="1"/>
    <col min="14084" max="14084" width="16.1796875" style="4" customWidth="1"/>
    <col min="14085" max="14085" width="11.81640625" style="4" customWidth="1"/>
    <col min="14086" max="14086" width="46.453125" style="4" customWidth="1"/>
    <col min="14087" max="14087" width="11.453125" style="4" customWidth="1"/>
    <col min="14088" max="14088" width="17.453125" style="4" customWidth="1"/>
    <col min="14089" max="14089" width="10.81640625" style="4" customWidth="1"/>
    <col min="14090" max="14090" width="13.54296875" style="4" customWidth="1"/>
    <col min="14091" max="14091" width="9.453125" style="4" customWidth="1"/>
    <col min="14092" max="14092" width="9" style="4" customWidth="1"/>
    <col min="14093" max="14093" width="8.453125" style="4" customWidth="1"/>
    <col min="14094" max="14094" width="9.54296875" style="4" customWidth="1"/>
    <col min="14095" max="14095" width="14" style="4" customWidth="1"/>
    <col min="14096" max="14096" width="11" style="4" customWidth="1"/>
    <col min="14097" max="14336" width="24.1796875" style="4"/>
    <col min="14337" max="14337" width="77.1796875" style="4" customWidth="1"/>
    <col min="14338" max="14338" width="16.453125" style="4" customWidth="1"/>
    <col min="14339" max="14339" width="27.453125" style="4" customWidth="1"/>
    <col min="14340" max="14340" width="16.1796875" style="4" customWidth="1"/>
    <col min="14341" max="14341" width="11.81640625" style="4" customWidth="1"/>
    <col min="14342" max="14342" width="46.453125" style="4" customWidth="1"/>
    <col min="14343" max="14343" width="11.453125" style="4" customWidth="1"/>
    <col min="14344" max="14344" width="17.453125" style="4" customWidth="1"/>
    <col min="14345" max="14345" width="10.81640625" style="4" customWidth="1"/>
    <col min="14346" max="14346" width="13.54296875" style="4" customWidth="1"/>
    <col min="14347" max="14347" width="9.453125" style="4" customWidth="1"/>
    <col min="14348" max="14348" width="9" style="4" customWidth="1"/>
    <col min="14349" max="14349" width="8.453125" style="4" customWidth="1"/>
    <col min="14350" max="14350" width="9.54296875" style="4" customWidth="1"/>
    <col min="14351" max="14351" width="14" style="4" customWidth="1"/>
    <col min="14352" max="14352" width="11" style="4" customWidth="1"/>
    <col min="14353" max="14592" width="24.1796875" style="4"/>
    <col min="14593" max="14593" width="77.1796875" style="4" customWidth="1"/>
    <col min="14594" max="14594" width="16.453125" style="4" customWidth="1"/>
    <col min="14595" max="14595" width="27.453125" style="4" customWidth="1"/>
    <col min="14596" max="14596" width="16.1796875" style="4" customWidth="1"/>
    <col min="14597" max="14597" width="11.81640625" style="4" customWidth="1"/>
    <col min="14598" max="14598" width="46.453125" style="4" customWidth="1"/>
    <col min="14599" max="14599" width="11.453125" style="4" customWidth="1"/>
    <col min="14600" max="14600" width="17.453125" style="4" customWidth="1"/>
    <col min="14601" max="14601" width="10.81640625" style="4" customWidth="1"/>
    <col min="14602" max="14602" width="13.54296875" style="4" customWidth="1"/>
    <col min="14603" max="14603" width="9.453125" style="4" customWidth="1"/>
    <col min="14604" max="14604" width="9" style="4" customWidth="1"/>
    <col min="14605" max="14605" width="8.453125" style="4" customWidth="1"/>
    <col min="14606" max="14606" width="9.54296875" style="4" customWidth="1"/>
    <col min="14607" max="14607" width="14" style="4" customWidth="1"/>
    <col min="14608" max="14608" width="11" style="4" customWidth="1"/>
    <col min="14609" max="14848" width="24.1796875" style="4"/>
    <col min="14849" max="14849" width="77.1796875" style="4" customWidth="1"/>
    <col min="14850" max="14850" width="16.453125" style="4" customWidth="1"/>
    <col min="14851" max="14851" width="27.453125" style="4" customWidth="1"/>
    <col min="14852" max="14852" width="16.1796875" style="4" customWidth="1"/>
    <col min="14853" max="14853" width="11.81640625" style="4" customWidth="1"/>
    <col min="14854" max="14854" width="46.453125" style="4" customWidth="1"/>
    <col min="14855" max="14855" width="11.453125" style="4" customWidth="1"/>
    <col min="14856" max="14856" width="17.453125" style="4" customWidth="1"/>
    <col min="14857" max="14857" width="10.81640625" style="4" customWidth="1"/>
    <col min="14858" max="14858" width="13.54296875" style="4" customWidth="1"/>
    <col min="14859" max="14859" width="9.453125" style="4" customWidth="1"/>
    <col min="14860" max="14860" width="9" style="4" customWidth="1"/>
    <col min="14861" max="14861" width="8.453125" style="4" customWidth="1"/>
    <col min="14862" max="14862" width="9.54296875" style="4" customWidth="1"/>
    <col min="14863" max="14863" width="14" style="4" customWidth="1"/>
    <col min="14864" max="14864" width="11" style="4" customWidth="1"/>
    <col min="14865" max="15104" width="24.1796875" style="4"/>
    <col min="15105" max="15105" width="77.1796875" style="4" customWidth="1"/>
    <col min="15106" max="15106" width="16.453125" style="4" customWidth="1"/>
    <col min="15107" max="15107" width="27.453125" style="4" customWidth="1"/>
    <col min="15108" max="15108" width="16.1796875" style="4" customWidth="1"/>
    <col min="15109" max="15109" width="11.81640625" style="4" customWidth="1"/>
    <col min="15110" max="15110" width="46.453125" style="4" customWidth="1"/>
    <col min="15111" max="15111" width="11.453125" style="4" customWidth="1"/>
    <col min="15112" max="15112" width="17.453125" style="4" customWidth="1"/>
    <col min="15113" max="15113" width="10.81640625" style="4" customWidth="1"/>
    <col min="15114" max="15114" width="13.54296875" style="4" customWidth="1"/>
    <col min="15115" max="15115" width="9.453125" style="4" customWidth="1"/>
    <col min="15116" max="15116" width="9" style="4" customWidth="1"/>
    <col min="15117" max="15117" width="8.453125" style="4" customWidth="1"/>
    <col min="15118" max="15118" width="9.54296875" style="4" customWidth="1"/>
    <col min="15119" max="15119" width="14" style="4" customWidth="1"/>
    <col min="15120" max="15120" width="11" style="4" customWidth="1"/>
    <col min="15121" max="15360" width="24.1796875" style="4"/>
    <col min="15361" max="15361" width="77.1796875" style="4" customWidth="1"/>
    <col min="15362" max="15362" width="16.453125" style="4" customWidth="1"/>
    <col min="15363" max="15363" width="27.453125" style="4" customWidth="1"/>
    <col min="15364" max="15364" width="16.1796875" style="4" customWidth="1"/>
    <col min="15365" max="15365" width="11.81640625" style="4" customWidth="1"/>
    <col min="15366" max="15366" width="46.453125" style="4" customWidth="1"/>
    <col min="15367" max="15367" width="11.453125" style="4" customWidth="1"/>
    <col min="15368" max="15368" width="17.453125" style="4" customWidth="1"/>
    <col min="15369" max="15369" width="10.81640625" style="4" customWidth="1"/>
    <col min="15370" max="15370" width="13.54296875" style="4" customWidth="1"/>
    <col min="15371" max="15371" width="9.453125" style="4" customWidth="1"/>
    <col min="15372" max="15372" width="9" style="4" customWidth="1"/>
    <col min="15373" max="15373" width="8.453125" style="4" customWidth="1"/>
    <col min="15374" max="15374" width="9.54296875" style="4" customWidth="1"/>
    <col min="15375" max="15375" width="14" style="4" customWidth="1"/>
    <col min="15376" max="15376" width="11" style="4" customWidth="1"/>
    <col min="15377" max="15616" width="24.1796875" style="4"/>
    <col min="15617" max="15617" width="77.1796875" style="4" customWidth="1"/>
    <col min="15618" max="15618" width="16.453125" style="4" customWidth="1"/>
    <col min="15619" max="15619" width="27.453125" style="4" customWidth="1"/>
    <col min="15620" max="15620" width="16.1796875" style="4" customWidth="1"/>
    <col min="15621" max="15621" width="11.81640625" style="4" customWidth="1"/>
    <col min="15622" max="15622" width="46.453125" style="4" customWidth="1"/>
    <col min="15623" max="15623" width="11.453125" style="4" customWidth="1"/>
    <col min="15624" max="15624" width="17.453125" style="4" customWidth="1"/>
    <col min="15625" max="15625" width="10.81640625" style="4" customWidth="1"/>
    <col min="15626" max="15626" width="13.54296875" style="4" customWidth="1"/>
    <col min="15627" max="15627" width="9.453125" style="4" customWidth="1"/>
    <col min="15628" max="15628" width="9" style="4" customWidth="1"/>
    <col min="15629" max="15629" width="8.453125" style="4" customWidth="1"/>
    <col min="15630" max="15630" width="9.54296875" style="4" customWidth="1"/>
    <col min="15631" max="15631" width="14" style="4" customWidth="1"/>
    <col min="15632" max="15632" width="11" style="4" customWidth="1"/>
    <col min="15633" max="15872" width="24.1796875" style="4"/>
    <col min="15873" max="15873" width="77.1796875" style="4" customWidth="1"/>
    <col min="15874" max="15874" width="16.453125" style="4" customWidth="1"/>
    <col min="15875" max="15875" width="27.453125" style="4" customWidth="1"/>
    <col min="15876" max="15876" width="16.1796875" style="4" customWidth="1"/>
    <col min="15877" max="15877" width="11.81640625" style="4" customWidth="1"/>
    <col min="15878" max="15878" width="46.453125" style="4" customWidth="1"/>
    <col min="15879" max="15879" width="11.453125" style="4" customWidth="1"/>
    <col min="15880" max="15880" width="17.453125" style="4" customWidth="1"/>
    <col min="15881" max="15881" width="10.81640625" style="4" customWidth="1"/>
    <col min="15882" max="15882" width="13.54296875" style="4" customWidth="1"/>
    <col min="15883" max="15883" width="9.453125" style="4" customWidth="1"/>
    <col min="15884" max="15884" width="9" style="4" customWidth="1"/>
    <col min="15885" max="15885" width="8.453125" style="4" customWidth="1"/>
    <col min="15886" max="15886" width="9.54296875" style="4" customWidth="1"/>
    <col min="15887" max="15887" width="14" style="4" customWidth="1"/>
    <col min="15888" max="15888" width="11" style="4" customWidth="1"/>
    <col min="15889" max="16128" width="24.1796875" style="4"/>
    <col min="16129" max="16129" width="77.1796875" style="4" customWidth="1"/>
    <col min="16130" max="16130" width="16.453125" style="4" customWidth="1"/>
    <col min="16131" max="16131" width="27.453125" style="4" customWidth="1"/>
    <col min="16132" max="16132" width="16.1796875" style="4" customWidth="1"/>
    <col min="16133" max="16133" width="11.81640625" style="4" customWidth="1"/>
    <col min="16134" max="16134" width="46.453125" style="4" customWidth="1"/>
    <col min="16135" max="16135" width="11.453125" style="4" customWidth="1"/>
    <col min="16136" max="16136" width="17.453125" style="4" customWidth="1"/>
    <col min="16137" max="16137" width="10.81640625" style="4" customWidth="1"/>
    <col min="16138" max="16138" width="13.54296875" style="4" customWidth="1"/>
    <col min="16139" max="16139" width="9.453125" style="4" customWidth="1"/>
    <col min="16140" max="16140" width="9" style="4" customWidth="1"/>
    <col min="16141" max="16141" width="8.453125" style="4" customWidth="1"/>
    <col min="16142" max="16142" width="9.54296875" style="4" customWidth="1"/>
    <col min="16143" max="16143" width="14" style="4" customWidth="1"/>
    <col min="16144" max="16144" width="11" style="4" customWidth="1"/>
    <col min="16145" max="16384" width="24.1796875" style="4"/>
  </cols>
  <sheetData>
    <row r="1" spans="1:6" ht="28.5" x14ac:dyDescent="0.35">
      <c r="A1" s="109" t="s">
        <v>155</v>
      </c>
      <c r="B1" s="109"/>
      <c r="C1" s="109"/>
      <c r="D1" s="109"/>
      <c r="E1" s="109"/>
      <c r="F1" s="23"/>
    </row>
    <row r="2" spans="1:6" ht="28.5" x14ac:dyDescent="0.35">
      <c r="A2" s="29"/>
      <c r="B2" s="29"/>
      <c r="C2" s="29"/>
      <c r="D2" s="29"/>
      <c r="E2" s="29"/>
      <c r="F2" s="23"/>
    </row>
    <row r="3" spans="1:6" ht="28.5" x14ac:dyDescent="0.35">
      <c r="A3" s="109" t="s">
        <v>156</v>
      </c>
      <c r="B3" s="109"/>
      <c r="C3" s="109"/>
      <c r="D3" s="109"/>
      <c r="E3" s="109"/>
      <c r="F3" s="23"/>
    </row>
    <row r="4" spans="1:6" ht="28.5" x14ac:dyDescent="0.35">
      <c r="A4" s="29"/>
      <c r="B4" s="29"/>
      <c r="C4" s="29"/>
      <c r="D4" s="29"/>
      <c r="E4" s="29"/>
      <c r="F4" s="23"/>
    </row>
    <row r="5" spans="1:6" ht="28.5" x14ac:dyDescent="0.35">
      <c r="A5" s="110" t="s">
        <v>157</v>
      </c>
      <c r="B5" s="110"/>
      <c r="C5" s="110"/>
      <c r="D5" s="110"/>
      <c r="E5" s="110"/>
      <c r="F5" s="23"/>
    </row>
    <row r="6" spans="1:6" ht="15" customHeight="1" x14ac:dyDescent="0.35">
      <c r="A6" s="24"/>
      <c r="B6" s="24"/>
      <c r="C6" s="24"/>
      <c r="D6" s="24"/>
      <c r="E6" s="24"/>
      <c r="F6" s="23"/>
    </row>
    <row r="7" spans="1:6" ht="25" customHeight="1" x14ac:dyDescent="0.35">
      <c r="A7" s="30" t="s">
        <v>158</v>
      </c>
      <c r="B7" s="31">
        <f>Results!L34</f>
        <v>597787</v>
      </c>
      <c r="C7" s="32"/>
      <c r="D7" s="32"/>
      <c r="E7" s="33"/>
      <c r="F7" s="23"/>
    </row>
    <row r="8" spans="1:6" s="6" customFormat="1" ht="25" customHeight="1" x14ac:dyDescent="0.6">
      <c r="A8" s="30" t="s">
        <v>159</v>
      </c>
      <c r="B8" s="31">
        <f>Results!L32</f>
        <v>307958</v>
      </c>
      <c r="C8" s="32"/>
      <c r="D8" s="32"/>
      <c r="E8" s="33"/>
      <c r="F8" s="25"/>
    </row>
    <row r="9" spans="1:6" ht="25" customHeight="1" x14ac:dyDescent="0.35">
      <c r="A9" s="30" t="s">
        <v>160</v>
      </c>
      <c r="B9" s="34">
        <f>Results!L35</f>
        <v>0.51516342777611424</v>
      </c>
      <c r="C9" s="32"/>
      <c r="D9" s="32"/>
      <c r="E9" s="33"/>
      <c r="F9" s="23"/>
    </row>
    <row r="10" spans="1:6" ht="25" customHeight="1" x14ac:dyDescent="0.35">
      <c r="A10" s="30"/>
      <c r="B10" s="34"/>
      <c r="C10" s="32"/>
      <c r="D10" s="32"/>
      <c r="E10" s="33"/>
      <c r="F10" s="23"/>
    </row>
    <row r="11" spans="1:6" ht="25" customHeight="1" x14ac:dyDescent="0.35">
      <c r="A11" s="30" t="s">
        <v>161</v>
      </c>
      <c r="B11" s="33"/>
      <c r="C11" s="32"/>
      <c r="D11" s="32"/>
      <c r="E11" s="33"/>
      <c r="F11" s="23"/>
    </row>
    <row r="12" spans="1:6" ht="25" customHeight="1" x14ac:dyDescent="0.35">
      <c r="A12" s="33"/>
      <c r="B12" s="33"/>
      <c r="C12" s="33"/>
      <c r="D12" s="32"/>
      <c r="E12" s="33"/>
      <c r="F12" s="23"/>
    </row>
    <row r="13" spans="1:6" ht="25" customHeight="1" x14ac:dyDescent="0.35">
      <c r="A13" s="30" t="str">
        <f>Results!A8</f>
        <v>ADVANCE UK</v>
      </c>
      <c r="B13" s="31">
        <f>Results!L8</f>
        <v>465</v>
      </c>
      <c r="C13" s="34">
        <f t="shared" ref="C13:C27" si="0">B13/$B$28</f>
        <v>1.513430474956794E-3</v>
      </c>
      <c r="D13" s="32"/>
      <c r="E13" s="33"/>
      <c r="F13" s="23"/>
    </row>
    <row r="14" spans="1:6" ht="25" customHeight="1" x14ac:dyDescent="0.35">
      <c r="A14" s="30" t="str">
        <f>Results!A9</f>
        <v>ALLIANCE TO LIBERATE SCOTLAND</v>
      </c>
      <c r="B14" s="31">
        <f>Results!L9</f>
        <v>2270</v>
      </c>
      <c r="C14" s="34">
        <f t="shared" si="0"/>
        <v>7.3881444691439192E-3</v>
      </c>
      <c r="D14" s="32"/>
      <c r="E14" s="33"/>
      <c r="F14" s="23"/>
    </row>
    <row r="15" spans="1:6" ht="25" customHeight="1" x14ac:dyDescent="0.35">
      <c r="A15" s="30" t="str">
        <f>Results!A10</f>
        <v>INDEPENDENCE FOR SCOTLAND PARTY</v>
      </c>
      <c r="B15" s="31">
        <f>Results!L10</f>
        <v>1800</v>
      </c>
      <c r="C15" s="34">
        <f t="shared" si="0"/>
        <v>5.8584405482198475E-3</v>
      </c>
      <c r="D15" s="32"/>
      <c r="E15" s="33"/>
      <c r="F15" s="23"/>
    </row>
    <row r="16" spans="1:6" ht="25" customHeight="1" x14ac:dyDescent="0.35">
      <c r="A16" s="30" t="str">
        <f>Results!A11</f>
        <v>INDEPENDENT GREEN VOICE</v>
      </c>
      <c r="B16" s="31">
        <f>Results!L11</f>
        <v>2354</v>
      </c>
      <c r="C16" s="34">
        <f t="shared" si="0"/>
        <v>7.6615383613941783E-3</v>
      </c>
      <c r="D16" s="32"/>
      <c r="E16" s="33"/>
      <c r="F16" s="23"/>
    </row>
    <row r="17" spans="1:6" ht="25" customHeight="1" x14ac:dyDescent="0.35">
      <c r="A17" s="30" t="str">
        <f>Results!A12</f>
        <v>REFORM UK</v>
      </c>
      <c r="B17" s="31">
        <f>Results!L12</f>
        <v>59823</v>
      </c>
      <c r="C17" s="34">
        <f t="shared" si="0"/>
        <v>0.19470527162008663</v>
      </c>
      <c r="D17" s="32"/>
      <c r="E17" s="33"/>
      <c r="F17" s="23"/>
    </row>
    <row r="18" spans="1:6" ht="25" customHeight="1" x14ac:dyDescent="0.35">
      <c r="A18" s="30" t="str">
        <f>Results!A13</f>
        <v>SCOTTISH CONSERVATIVE AND UNIONIST PARTY</v>
      </c>
      <c r="B18" s="31">
        <f>Results!L13</f>
        <v>62174</v>
      </c>
      <c r="C18" s="34">
        <f t="shared" si="0"/>
        <v>0.20235704591390044</v>
      </c>
      <c r="D18" s="32"/>
      <c r="E18" s="33"/>
      <c r="F18" s="23"/>
    </row>
    <row r="19" spans="1:6" ht="25" customHeight="1" x14ac:dyDescent="0.35">
      <c r="A19" s="30" t="str">
        <f>Results!A14</f>
        <v>SCOTTISH FAMILY PARTY</v>
      </c>
      <c r="B19" s="31">
        <f>Results!L14</f>
        <v>2380</v>
      </c>
      <c r="C19" s="34">
        <f t="shared" si="0"/>
        <v>7.746160280424021E-3</v>
      </c>
      <c r="D19" s="32"/>
      <c r="E19" s="33"/>
      <c r="F19" s="23"/>
    </row>
    <row r="20" spans="1:6" ht="25" customHeight="1" x14ac:dyDescent="0.35">
      <c r="A20" s="30" t="str">
        <f>Results!A15</f>
        <v>SCOTTISH GREEN PARTY</v>
      </c>
      <c r="B20" s="31">
        <f>Results!L15</f>
        <v>30028</v>
      </c>
      <c r="C20" s="34">
        <f t="shared" si="0"/>
        <v>9.7731807101080884E-2</v>
      </c>
      <c r="D20" s="32"/>
      <c r="E20" s="33"/>
      <c r="F20" s="23"/>
    </row>
    <row r="21" spans="1:6" ht="25" customHeight="1" x14ac:dyDescent="0.35">
      <c r="A21" s="30" t="str">
        <f>Results!A16</f>
        <v>SCOTTISH LABOUR PARTY</v>
      </c>
      <c r="B21" s="31">
        <f>Results!L16</f>
        <v>29144</v>
      </c>
      <c r="C21" s="34">
        <f t="shared" si="0"/>
        <v>9.4854661854066241E-2</v>
      </c>
      <c r="D21" s="32"/>
      <c r="E21" s="33"/>
      <c r="F21" s="23"/>
    </row>
    <row r="22" spans="1:6" ht="25" customHeight="1" x14ac:dyDescent="0.35">
      <c r="A22" s="30" t="str">
        <f>Results!A17</f>
        <v>SCOTTISH LIBERAL DEMOCRATS</v>
      </c>
      <c r="B22" s="31">
        <f>Results!L17</f>
        <v>25380</v>
      </c>
      <c r="C22" s="34">
        <f t="shared" si="0"/>
        <v>8.2604011729899854E-2</v>
      </c>
      <c r="D22" s="32"/>
      <c r="E22" s="33"/>
      <c r="F22" s="23"/>
    </row>
    <row r="23" spans="1:6" s="7" customFormat="1" ht="25" customHeight="1" x14ac:dyDescent="0.35">
      <c r="A23" s="30" t="str">
        <f>Results!A18</f>
        <v>SCOTTISH NATIONAL PARTY (SNP)</v>
      </c>
      <c r="B23" s="31">
        <f>Results!L18</f>
        <v>88084</v>
      </c>
      <c r="C23" s="34">
        <f t="shared" si="0"/>
        <v>0.28668604291633171</v>
      </c>
      <c r="D23" s="35"/>
      <c r="E23" s="35"/>
      <c r="F23" s="26"/>
    </row>
    <row r="24" spans="1:6" s="8" customFormat="1" ht="25" customHeight="1" x14ac:dyDescent="0.35">
      <c r="A24" s="30" t="str">
        <f>Results!A19</f>
        <v>SCOTTISH SOCIALIST PARTY</v>
      </c>
      <c r="B24" s="31">
        <f>Results!L19</f>
        <v>826</v>
      </c>
      <c r="C24" s="34">
        <f t="shared" si="0"/>
        <v>2.688373273794219E-3</v>
      </c>
      <c r="D24" s="36"/>
      <c r="E24" s="36"/>
      <c r="F24" s="27"/>
    </row>
    <row r="25" spans="1:6" ht="25" customHeight="1" x14ac:dyDescent="0.35">
      <c r="A25" s="30" t="str">
        <f>Results!A20</f>
        <v>WORKERS PARTY OF BRITAIN</v>
      </c>
      <c r="B25" s="31">
        <f>Results!L20</f>
        <v>750</v>
      </c>
      <c r="C25" s="34">
        <f t="shared" si="0"/>
        <v>2.4410168950916031E-3</v>
      </c>
      <c r="D25" s="33"/>
      <c r="E25" s="33"/>
      <c r="F25" s="23"/>
    </row>
    <row r="26" spans="1:6" ht="25" customHeight="1" x14ac:dyDescent="0.35">
      <c r="A26" s="30" t="str">
        <f>Results!A21</f>
        <v>BOULTON, Marie</v>
      </c>
      <c r="B26" s="31">
        <f>Results!L21</f>
        <v>1397</v>
      </c>
      <c r="C26" s="34">
        <f t="shared" si="0"/>
        <v>4.5468008032572933E-3</v>
      </c>
      <c r="D26" s="33"/>
      <c r="E26" s="33"/>
      <c r="F26" s="23"/>
    </row>
    <row r="27" spans="1:6" ht="25" customHeight="1" x14ac:dyDescent="0.35">
      <c r="A27" s="30" t="str">
        <f>Results!A22</f>
        <v>LEASK, Iris Alexandra</v>
      </c>
      <c r="B27" s="31">
        <f>Results!L22</f>
        <v>374</v>
      </c>
      <c r="C27" s="34">
        <f t="shared" si="0"/>
        <v>1.2172537583523462E-3</v>
      </c>
      <c r="D27" s="33"/>
      <c r="E27" s="33"/>
      <c r="F27" s="23"/>
    </row>
    <row r="28" spans="1:6" ht="25" customHeight="1" thickBot="1" x14ac:dyDescent="0.4">
      <c r="A28" s="30" t="s">
        <v>162</v>
      </c>
      <c r="B28" s="37">
        <f>SUM(B13:B27)</f>
        <v>307249</v>
      </c>
      <c r="C28" s="77">
        <f>SUM(C13:C27)</f>
        <v>1</v>
      </c>
      <c r="D28" s="33"/>
      <c r="E28" s="33"/>
      <c r="F28" s="23"/>
    </row>
    <row r="29" spans="1:6" ht="25" customHeight="1" x14ac:dyDescent="0.35">
      <c r="A29" s="33"/>
      <c r="B29" s="38"/>
      <c r="C29" s="33" t="s">
        <v>163</v>
      </c>
      <c r="D29" s="33"/>
      <c r="E29" s="33"/>
      <c r="F29" s="23"/>
    </row>
    <row r="30" spans="1:6" ht="25" customHeight="1" x14ac:dyDescent="0.35">
      <c r="A30" s="33"/>
      <c r="B30" s="38"/>
      <c r="C30" s="33"/>
      <c r="D30" s="33"/>
      <c r="E30" s="33"/>
      <c r="F30" s="23"/>
    </row>
    <row r="31" spans="1:6" ht="25" customHeight="1" x14ac:dyDescent="0.35">
      <c r="A31" s="30" t="s">
        <v>164</v>
      </c>
      <c r="B31" s="76">
        <f>Results!L30</f>
        <v>709</v>
      </c>
      <c r="C31" s="34">
        <f>Results!L30/Results!L32</f>
        <v>2.3022619967657926E-3</v>
      </c>
      <c r="D31" s="33"/>
      <c r="E31" s="33"/>
      <c r="F31" s="23"/>
    </row>
    <row r="32" spans="1:6" ht="25" customHeight="1" x14ac:dyDescent="0.35">
      <c r="A32" s="33"/>
      <c r="B32" s="38"/>
      <c r="C32" s="33"/>
      <c r="D32" s="33"/>
      <c r="E32" s="33"/>
      <c r="F32" s="23"/>
    </row>
    <row r="33" spans="1:6" ht="25" customHeight="1" x14ac:dyDescent="0.35">
      <c r="A33" s="111" t="s">
        <v>165</v>
      </c>
      <c r="B33" s="111"/>
      <c r="C33" s="111"/>
      <c r="D33" s="111"/>
      <c r="E33" s="111"/>
      <c r="F33" s="23"/>
    </row>
    <row r="34" spans="1:6" ht="25" customHeight="1" x14ac:dyDescent="0.35">
      <c r="A34" s="111" t="s">
        <v>166</v>
      </c>
      <c r="B34" s="111"/>
      <c r="C34" s="111"/>
      <c r="D34" s="111"/>
      <c r="E34" s="111"/>
      <c r="F34" s="23"/>
    </row>
    <row r="35" spans="1:6" ht="25" customHeight="1" x14ac:dyDescent="0.35">
      <c r="A35" s="33"/>
      <c r="B35" s="33"/>
      <c r="C35" s="33"/>
      <c r="D35" s="33"/>
      <c r="E35" s="33"/>
      <c r="F35" s="23"/>
    </row>
    <row r="36" spans="1:6" ht="25" customHeight="1" x14ac:dyDescent="0.35">
      <c r="A36" s="39" t="s">
        <v>183</v>
      </c>
      <c r="B36" s="39" t="s">
        <v>184</v>
      </c>
      <c r="C36" s="39"/>
      <c r="D36" s="33"/>
      <c r="E36" s="33"/>
      <c r="F36" s="23"/>
    </row>
    <row r="37" spans="1:6" ht="25" customHeight="1" x14ac:dyDescent="0.35">
      <c r="A37" s="39" t="s">
        <v>185</v>
      </c>
      <c r="B37" s="39" t="s">
        <v>186</v>
      </c>
      <c r="C37" s="39"/>
      <c r="D37" s="33"/>
      <c r="E37" s="33"/>
      <c r="F37" s="23"/>
    </row>
    <row r="38" spans="1:6" ht="25" customHeight="1" x14ac:dyDescent="0.35">
      <c r="A38" s="39" t="s">
        <v>187</v>
      </c>
      <c r="B38" s="39" t="s">
        <v>188</v>
      </c>
      <c r="C38" s="39"/>
      <c r="D38" s="33"/>
      <c r="E38" s="33"/>
      <c r="F38" s="23"/>
    </row>
    <row r="39" spans="1:6" ht="25" customHeight="1" x14ac:dyDescent="0.35">
      <c r="A39" s="39" t="s">
        <v>189</v>
      </c>
      <c r="B39" s="39" t="s">
        <v>184</v>
      </c>
      <c r="C39" s="39"/>
      <c r="D39" s="33"/>
      <c r="E39" s="33"/>
      <c r="F39" s="23"/>
    </row>
    <row r="40" spans="1:6" ht="25" customHeight="1" x14ac:dyDescent="0.35">
      <c r="A40" s="39" t="s">
        <v>190</v>
      </c>
      <c r="B40" s="39" t="s">
        <v>191</v>
      </c>
      <c r="C40" s="39"/>
      <c r="D40" s="33"/>
      <c r="E40" s="33"/>
      <c r="F40" s="23"/>
    </row>
    <row r="41" spans="1:6" ht="25" customHeight="1" x14ac:dyDescent="0.35">
      <c r="A41" s="39" t="s">
        <v>192</v>
      </c>
      <c r="B41" s="39" t="s">
        <v>193</v>
      </c>
      <c r="C41" s="39"/>
      <c r="D41" s="33"/>
      <c r="E41" s="33"/>
      <c r="F41" s="23"/>
    </row>
    <row r="42" spans="1:6" ht="25" customHeight="1" x14ac:dyDescent="0.35">
      <c r="A42" s="39" t="s">
        <v>194</v>
      </c>
      <c r="B42" s="39" t="s">
        <v>186</v>
      </c>
      <c r="C42" s="39"/>
      <c r="D42" s="33"/>
      <c r="E42" s="33"/>
      <c r="F42" s="23"/>
    </row>
    <row r="43" spans="1:6" ht="25" customHeight="1" x14ac:dyDescent="0.35">
      <c r="A43" s="39"/>
      <c r="B43" s="39"/>
      <c r="C43" s="39"/>
      <c r="D43" s="33"/>
      <c r="E43" s="33"/>
      <c r="F43" s="23"/>
    </row>
    <row r="44" spans="1:6" ht="25" customHeight="1" x14ac:dyDescent="0.35">
      <c r="A44" s="33"/>
      <c r="B44" s="38"/>
      <c r="C44" s="32"/>
      <c r="D44" s="33"/>
      <c r="E44" s="33"/>
      <c r="F44" s="23"/>
    </row>
    <row r="45" spans="1:6" ht="25" customHeight="1" x14ac:dyDescent="0.35">
      <c r="A45" s="33"/>
      <c r="B45" s="106" t="s">
        <v>167</v>
      </c>
      <c r="C45" s="106"/>
      <c r="D45" s="33"/>
      <c r="E45" s="33"/>
      <c r="F45" s="23"/>
    </row>
    <row r="46" spans="1:6" ht="25" customHeight="1" x14ac:dyDescent="0.35">
      <c r="A46" s="33"/>
      <c r="B46" s="108" t="s">
        <v>168</v>
      </c>
      <c r="C46" s="106"/>
      <c r="D46" s="33"/>
      <c r="E46" s="33"/>
      <c r="F46" s="23"/>
    </row>
    <row r="47" spans="1:6" ht="25" customHeight="1" x14ac:dyDescent="0.35">
      <c r="A47" s="33"/>
      <c r="B47" s="107"/>
      <c r="C47" s="107"/>
      <c r="D47" s="33"/>
      <c r="E47" s="33"/>
      <c r="F47" s="23"/>
    </row>
    <row r="48" spans="1:6" ht="25" customHeight="1" x14ac:dyDescent="0.35">
      <c r="A48" s="30" t="s">
        <v>169</v>
      </c>
      <c r="B48" s="40"/>
      <c r="C48" s="40"/>
      <c r="D48" s="33"/>
      <c r="E48" s="33"/>
      <c r="F48" s="23"/>
    </row>
    <row r="49" spans="1:14" ht="25" customHeight="1" x14ac:dyDescent="0.35">
      <c r="A49" s="33" t="s">
        <v>40</v>
      </c>
      <c r="B49" s="31">
        <f>Results!L26</f>
        <v>0</v>
      </c>
      <c r="C49" s="34">
        <f>B49/$B$53</f>
        <v>0</v>
      </c>
      <c r="D49" s="32"/>
      <c r="E49" s="33"/>
      <c r="F49" s="23"/>
    </row>
    <row r="50" spans="1:14" ht="25" customHeight="1" x14ac:dyDescent="0.35">
      <c r="A50" s="33" t="s">
        <v>41</v>
      </c>
      <c r="B50" s="31">
        <f>Results!L27</f>
        <v>155</v>
      </c>
      <c r="C50" s="34">
        <f t="shared" ref="C50:C52" si="1">B50/$B$53</f>
        <v>0.21861777150916784</v>
      </c>
      <c r="D50" s="32"/>
      <c r="E50" s="33"/>
      <c r="F50" s="23"/>
    </row>
    <row r="51" spans="1:14" ht="25" customHeight="1" x14ac:dyDescent="0.35">
      <c r="A51" s="33" t="s">
        <v>42</v>
      </c>
      <c r="B51" s="31">
        <f>Results!L28</f>
        <v>7</v>
      </c>
      <c r="C51" s="34">
        <f t="shared" si="1"/>
        <v>9.8730606488011286E-3</v>
      </c>
      <c r="D51" s="32"/>
      <c r="E51" s="33"/>
      <c r="F51" s="23"/>
      <c r="L51" s="5"/>
      <c r="N51" s="5"/>
    </row>
    <row r="52" spans="1:14" ht="25" customHeight="1" x14ac:dyDescent="0.35">
      <c r="A52" s="33" t="s">
        <v>43</v>
      </c>
      <c r="B52" s="31">
        <f>Results!L29</f>
        <v>547</v>
      </c>
      <c r="C52" s="34">
        <f t="shared" si="1"/>
        <v>0.77150916784203105</v>
      </c>
      <c r="D52" s="32"/>
      <c r="E52" s="33"/>
      <c r="F52" s="23"/>
    </row>
    <row r="53" spans="1:14" s="2" customFormat="1" ht="25" customHeight="1" thickBot="1" x14ac:dyDescent="0.4">
      <c r="A53" s="30" t="s">
        <v>170</v>
      </c>
      <c r="B53" s="37">
        <f>SUM(B49:B52)</f>
        <v>709</v>
      </c>
      <c r="C53" s="77">
        <f>SUM(C49:C52)</f>
        <v>1</v>
      </c>
      <c r="D53" s="41"/>
      <c r="E53" s="30"/>
      <c r="F53" s="28"/>
    </row>
    <row r="54" spans="1:14" ht="25" customHeight="1" x14ac:dyDescent="0.35">
      <c r="A54" s="33"/>
      <c r="B54" s="33"/>
      <c r="C54" s="33" t="s">
        <v>163</v>
      </c>
      <c r="D54" s="32"/>
      <c r="E54" s="33"/>
      <c r="F54" s="23"/>
    </row>
    <row r="55" spans="1:14" ht="25" customHeight="1" x14ac:dyDescent="0.35">
      <c r="A55" s="33"/>
      <c r="B55" s="33"/>
      <c r="C55" s="32"/>
      <c r="D55" s="42"/>
      <c r="E55" s="33"/>
      <c r="F55" s="23"/>
    </row>
    <row r="56" spans="1:14" ht="21" x14ac:dyDescent="0.5">
      <c r="A56" s="19"/>
      <c r="B56" s="22"/>
      <c r="C56" s="20"/>
      <c r="D56" s="21"/>
      <c r="E56" s="18"/>
    </row>
    <row r="57" spans="1:14" x14ac:dyDescent="0.35">
      <c r="A57" s="10"/>
      <c r="B57" s="11"/>
    </row>
    <row r="58" spans="1:14" x14ac:dyDescent="0.35">
      <c r="A58" s="10"/>
      <c r="B58" s="11"/>
    </row>
    <row r="59" spans="1:14" x14ac:dyDescent="0.35">
      <c r="A59" s="10"/>
      <c r="B59" s="11"/>
    </row>
    <row r="60" spans="1:14" x14ac:dyDescent="0.35">
      <c r="A60" s="10"/>
      <c r="B60" s="11"/>
    </row>
    <row r="61" spans="1:14" x14ac:dyDescent="0.35">
      <c r="A61" s="10"/>
      <c r="B61" s="11"/>
    </row>
  </sheetData>
  <mergeCells count="8">
    <mergeCell ref="B45:C45"/>
    <mergeCell ref="B47:C47"/>
    <mergeCell ref="B46:C46"/>
    <mergeCell ref="A1:E1"/>
    <mergeCell ref="A3:E3"/>
    <mergeCell ref="A5:E5"/>
    <mergeCell ref="A33:E33"/>
    <mergeCell ref="A34:E34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51" orientation="portrait" r:id="rId1"/>
  <headerFoot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9C71A9F08054AB9D1BBA3307B62FA" ma:contentTypeVersion="20" ma:contentTypeDescription="Create a new document." ma:contentTypeScope="" ma:versionID="12aa764ebd60a541d537e4746f30c1fa">
  <xsd:schema xmlns:xsd="http://www.w3.org/2001/XMLSchema" xmlns:xs="http://www.w3.org/2001/XMLSchema" xmlns:p="http://schemas.microsoft.com/office/2006/metadata/properties" xmlns:ns1="http://schemas.microsoft.com/sharepoint/v3" xmlns:ns2="d9beee99-0035-49ae-8cdb-243d65c77918" xmlns:ns3="f5d36200-8c4b-4d17-a440-d2371e1f1432" targetNamespace="http://schemas.microsoft.com/office/2006/metadata/properties" ma:root="true" ma:fieldsID="e14464445984b5fe30dba2947d486ae3" ns1:_="" ns2:_="" ns3:_="">
    <xsd:import namespace="http://schemas.microsoft.com/sharepoint/v3"/>
    <xsd:import namespace="d9beee99-0035-49ae-8cdb-243d65c77918"/>
    <xsd:import namespace="f5d36200-8c4b-4d17-a440-d2371e1f14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eee99-0035-49ae-8cdb-243d65c77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05b2e48-97ae-4553-b8ed-1f344090c5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36200-8c4b-4d17-a440-d2371e1f14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dbff4f7-690f-41fa-8ee9-dfa341693502}" ma:internalName="TaxCatchAll" ma:showField="CatchAllData" ma:web="f5d36200-8c4b-4d17-a440-d2371e1f14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5d36200-8c4b-4d17-a440-d2371e1f1432" xsi:nil="true"/>
    <_ip_UnifiedCompliancePolicyProperties xmlns="http://schemas.microsoft.com/sharepoint/v3" xsi:nil="true"/>
    <lcf76f155ced4ddcb4097134ff3c332f xmlns="d9beee99-0035-49ae-8cdb-243d65c7791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FDA5D1-2F00-4D0D-990B-8A575670A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beee99-0035-49ae-8cdb-243d65c77918"/>
    <ds:schemaRef ds:uri="f5d36200-8c4b-4d17-a440-d2371e1f1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F4DF5-66F8-4F7F-8625-F607A4C9BFE1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6aac30a1-2174-470e-a3b7-c9eee377b6aa"/>
    <ds:schemaRef ds:uri="http://schemas.microsoft.com/office/infopath/2007/PartnerControls"/>
    <ds:schemaRef ds:uri="http://www.w3.org/XML/1998/namespace"/>
    <ds:schemaRef ds:uri="http://purl.org/dc/dcmitype/"/>
    <ds:schemaRef ds:uri="http://schemas.microsoft.com/sharepoint/v3"/>
    <ds:schemaRef ds:uri="f5d36200-8c4b-4d17-a440-d2371e1f1432"/>
    <ds:schemaRef ds:uri="d9beee99-0035-49ae-8cdb-243d65c77918"/>
  </ds:schemaRefs>
</ds:datastoreItem>
</file>

<file path=customXml/itemProps3.xml><?xml version="1.0" encoding="utf-8"?>
<ds:datastoreItem xmlns:ds="http://schemas.openxmlformats.org/officeDocument/2006/customXml" ds:itemID="{6F19C52D-A586-42C3-8879-0E4F15E901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Results</vt:lpstr>
      <vt:lpstr>Seat Allocation</vt:lpstr>
      <vt:lpstr>Declaration</vt:lpstr>
      <vt:lpstr>'Seat Allocation'!Print_Area</vt:lpstr>
    </vt:vector>
  </TitlesOfParts>
  <Manager/>
  <Company>City of Edinburgh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Dougie McGregor</dc:creator>
  <cp:keywords/>
  <dc:description/>
  <cp:lastModifiedBy>Martin Ingram</cp:lastModifiedBy>
  <cp:revision/>
  <cp:lastPrinted>2026-05-08T18:26:44Z</cp:lastPrinted>
  <dcterms:created xsi:type="dcterms:W3CDTF">2015-08-06T13:31:22Z</dcterms:created>
  <dcterms:modified xsi:type="dcterms:W3CDTF">2026-05-11T16:02:50Z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0x0101005AE9C71A9F08054AB9D1BBA3307B62FA</vt:lpwstr>
  </property>
  <property fmtid="{D5CDD505-2E9C-101B-9397-08002B2CF9AE}" pid="4" name="MediaServiceImageTags">
    <vt:lpwstr/>
  </property>
</Properties>
</file>